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7100" windowHeight="9855"/>
  </bookViews>
  <sheets>
    <sheet name="Music for Young String Players" sheetId="2" r:id="rId1"/>
  </sheets>
  <calcPr calcId="145621"/>
</workbook>
</file>

<file path=xl/calcChain.xml><?xml version="1.0" encoding="utf-8"?>
<calcChain xmlns="http://schemas.openxmlformats.org/spreadsheetml/2006/main">
  <c r="D603" i="2" l="1"/>
  <c r="D602" i="2"/>
  <c r="D601" i="2"/>
  <c r="D600" i="2"/>
  <c r="D599" i="2"/>
  <c r="D598" i="2"/>
  <c r="D597" i="2"/>
  <c r="D596" i="2"/>
  <c r="D595" i="2"/>
  <c r="D594" i="2"/>
  <c r="D593" i="2"/>
  <c r="D592" i="2"/>
  <c r="D591" i="2"/>
  <c r="D590" i="2"/>
  <c r="D589" i="2"/>
  <c r="D588" i="2"/>
  <c r="D587" i="2"/>
  <c r="D586" i="2"/>
  <c r="D585" i="2"/>
  <c r="D584" i="2"/>
  <c r="D583" i="2"/>
  <c r="D582" i="2"/>
  <c r="D581" i="2"/>
  <c r="D580" i="2"/>
  <c r="D579" i="2"/>
  <c r="D578" i="2"/>
  <c r="D577" i="2"/>
  <c r="D576" i="2"/>
  <c r="D575" i="2"/>
  <c r="D574" i="2"/>
  <c r="D573" i="2"/>
  <c r="D572" i="2"/>
  <c r="D571" i="2"/>
  <c r="D570" i="2"/>
  <c r="D569" i="2"/>
  <c r="D568" i="2"/>
  <c r="D567" i="2"/>
  <c r="D566" i="2"/>
  <c r="D565" i="2"/>
  <c r="D564" i="2"/>
  <c r="D563" i="2"/>
  <c r="D562" i="2"/>
  <c r="D561" i="2"/>
  <c r="D560" i="2"/>
  <c r="D559" i="2"/>
  <c r="D558" i="2"/>
  <c r="D557" i="2"/>
  <c r="D556" i="2"/>
  <c r="D555" i="2"/>
  <c r="D554" i="2"/>
  <c r="D553" i="2"/>
  <c r="D552" i="2"/>
  <c r="D551" i="2"/>
  <c r="D550" i="2"/>
  <c r="D549" i="2"/>
  <c r="D548" i="2"/>
  <c r="D547" i="2"/>
  <c r="D546" i="2"/>
  <c r="D545" i="2"/>
  <c r="D544" i="2"/>
  <c r="D543" i="2"/>
  <c r="D542" i="2"/>
  <c r="D541" i="2"/>
  <c r="D540" i="2"/>
  <c r="D539" i="2"/>
  <c r="D538" i="2"/>
  <c r="D537" i="2"/>
  <c r="D536" i="2"/>
  <c r="D535" i="2"/>
  <c r="D534" i="2"/>
  <c r="D533" i="2"/>
  <c r="D532" i="2"/>
  <c r="D531" i="2"/>
  <c r="D530" i="2"/>
  <c r="D529" i="2"/>
  <c r="D528" i="2"/>
  <c r="D527" i="2"/>
  <c r="D526" i="2"/>
  <c r="D525" i="2"/>
  <c r="D524" i="2"/>
  <c r="D523" i="2"/>
  <c r="D522" i="2"/>
  <c r="D521" i="2"/>
  <c r="D520" i="2"/>
  <c r="D519" i="2"/>
  <c r="D518" i="2"/>
  <c r="D517" i="2"/>
  <c r="D516" i="2"/>
  <c r="D515" i="2"/>
  <c r="D514" i="2"/>
  <c r="D513" i="2"/>
  <c r="D512" i="2"/>
  <c r="D511" i="2"/>
  <c r="D510" i="2"/>
  <c r="D509" i="2"/>
  <c r="D508" i="2"/>
  <c r="D507" i="2"/>
  <c r="D506" i="2"/>
  <c r="D505" i="2"/>
  <c r="D504" i="2"/>
  <c r="D503" i="2"/>
  <c r="D502" i="2"/>
  <c r="D501" i="2"/>
  <c r="D500" i="2"/>
  <c r="D499" i="2"/>
  <c r="D498" i="2"/>
  <c r="D497" i="2"/>
  <c r="D496" i="2"/>
  <c r="D495" i="2"/>
  <c r="D494" i="2"/>
  <c r="D493" i="2"/>
  <c r="D492" i="2"/>
  <c r="D491" i="2"/>
  <c r="D490" i="2"/>
  <c r="D489" i="2"/>
  <c r="D488" i="2"/>
  <c r="D487" i="2"/>
  <c r="D486" i="2"/>
  <c r="D485" i="2"/>
  <c r="D484" i="2"/>
  <c r="D483" i="2"/>
  <c r="D482" i="2"/>
  <c r="D481" i="2"/>
  <c r="D480" i="2"/>
  <c r="D479" i="2"/>
  <c r="D478" i="2"/>
  <c r="D477" i="2"/>
  <c r="D476" i="2"/>
  <c r="D475" i="2"/>
  <c r="D474" i="2"/>
  <c r="D473" i="2"/>
  <c r="D472" i="2"/>
  <c r="D471" i="2"/>
  <c r="D470" i="2"/>
  <c r="D469" i="2"/>
  <c r="D468" i="2"/>
  <c r="D467" i="2"/>
  <c r="D466" i="2"/>
  <c r="D465" i="2"/>
  <c r="D464" i="2"/>
  <c r="D463" i="2"/>
  <c r="D462" i="2"/>
  <c r="D461" i="2"/>
  <c r="D460" i="2"/>
  <c r="D459" i="2"/>
  <c r="D458" i="2"/>
  <c r="D457" i="2"/>
  <c r="D456" i="2"/>
  <c r="D455" i="2"/>
  <c r="D454" i="2"/>
  <c r="D453" i="2"/>
  <c r="D452" i="2"/>
  <c r="D451" i="2"/>
  <c r="D450" i="2"/>
  <c r="D449" i="2"/>
  <c r="D448" i="2"/>
  <c r="D447" i="2"/>
  <c r="D446" i="2"/>
  <c r="D445" i="2"/>
  <c r="D444" i="2"/>
  <c r="D443" i="2"/>
  <c r="D442" i="2"/>
  <c r="D441" i="2"/>
  <c r="D440" i="2"/>
  <c r="D439" i="2"/>
  <c r="D438" i="2"/>
  <c r="D437" i="2"/>
  <c r="D436" i="2"/>
  <c r="D435" i="2"/>
  <c r="D434" i="2"/>
  <c r="D433" i="2"/>
  <c r="D432" i="2"/>
  <c r="D431" i="2"/>
  <c r="D430" i="2"/>
  <c r="D429" i="2"/>
  <c r="D428" i="2"/>
  <c r="D427" i="2"/>
  <c r="D426" i="2"/>
  <c r="D425" i="2"/>
  <c r="D424" i="2"/>
  <c r="D423" i="2"/>
  <c r="D422" i="2"/>
  <c r="D421" i="2"/>
  <c r="D420" i="2"/>
  <c r="D419" i="2"/>
  <c r="D418" i="2"/>
  <c r="D417" i="2"/>
  <c r="D416" i="2"/>
  <c r="D415" i="2"/>
  <c r="D414" i="2"/>
  <c r="D413" i="2"/>
  <c r="D412" i="2"/>
  <c r="D411" i="2"/>
  <c r="D410" i="2"/>
  <c r="D409" i="2"/>
  <c r="D408" i="2"/>
  <c r="D407" i="2"/>
  <c r="D406" i="2"/>
  <c r="D405" i="2"/>
  <c r="D404" i="2"/>
  <c r="D403" i="2"/>
  <c r="D402" i="2"/>
  <c r="D401" i="2"/>
  <c r="D400" i="2"/>
  <c r="D399" i="2"/>
  <c r="D398" i="2"/>
  <c r="D397" i="2"/>
  <c r="D396" i="2"/>
  <c r="D395" i="2"/>
  <c r="D394" i="2"/>
  <c r="D393" i="2"/>
  <c r="D392" i="2"/>
  <c r="D391" i="2"/>
  <c r="D390" i="2"/>
  <c r="D389" i="2"/>
  <c r="D388" i="2"/>
  <c r="D387" i="2"/>
  <c r="D386" i="2"/>
  <c r="D385" i="2"/>
  <c r="D384" i="2"/>
  <c r="D383" i="2"/>
  <c r="D382" i="2"/>
  <c r="D381" i="2"/>
  <c r="D380" i="2"/>
  <c r="D379" i="2"/>
  <c r="D378" i="2"/>
  <c r="D377" i="2"/>
  <c r="D376" i="2"/>
  <c r="D375" i="2"/>
  <c r="D374" i="2"/>
  <c r="D373" i="2"/>
  <c r="D372" i="2"/>
  <c r="D371" i="2"/>
  <c r="D370" i="2"/>
  <c r="D369" i="2"/>
  <c r="D368" i="2"/>
  <c r="D367" i="2"/>
  <c r="D366" i="2"/>
  <c r="D365" i="2"/>
  <c r="D364" i="2"/>
  <c r="D363" i="2"/>
  <c r="D362" i="2"/>
  <c r="D361" i="2"/>
  <c r="D360" i="2"/>
  <c r="D359" i="2"/>
  <c r="D358" i="2"/>
  <c r="D357" i="2"/>
  <c r="D356" i="2"/>
  <c r="D355" i="2"/>
  <c r="D354" i="2"/>
  <c r="D353" i="2"/>
  <c r="D352" i="2"/>
  <c r="D351" i="2"/>
  <c r="D350" i="2"/>
  <c r="D349" i="2"/>
  <c r="D348" i="2"/>
  <c r="D347" i="2"/>
  <c r="D346" i="2"/>
  <c r="D345" i="2"/>
  <c r="D344" i="2"/>
  <c r="D343" i="2"/>
  <c r="D342" i="2"/>
  <c r="D341" i="2"/>
  <c r="D340" i="2"/>
  <c r="D339" i="2"/>
  <c r="D338" i="2"/>
  <c r="D337" i="2"/>
  <c r="D336" i="2"/>
  <c r="D335" i="2"/>
  <c r="D334" i="2"/>
  <c r="D333" i="2"/>
  <c r="D332" i="2"/>
  <c r="D331" i="2"/>
  <c r="D330" i="2"/>
  <c r="D329" i="2"/>
  <c r="D328" i="2"/>
  <c r="D327" i="2"/>
  <c r="D326" i="2"/>
  <c r="D325" i="2"/>
  <c r="D324" i="2"/>
  <c r="D323" i="2"/>
  <c r="D322" i="2"/>
  <c r="D321" i="2"/>
  <c r="D320" i="2"/>
  <c r="D319" i="2"/>
  <c r="D318" i="2"/>
  <c r="D317" i="2"/>
  <c r="D316" i="2"/>
  <c r="D315" i="2"/>
  <c r="D314" i="2"/>
  <c r="D313" i="2"/>
  <c r="D312" i="2"/>
  <c r="D311" i="2"/>
  <c r="D310" i="2"/>
  <c r="D309" i="2"/>
  <c r="D308" i="2"/>
  <c r="D307" i="2"/>
  <c r="D306" i="2"/>
  <c r="D305" i="2"/>
  <c r="D304" i="2"/>
  <c r="D303" i="2"/>
  <c r="D302" i="2"/>
  <c r="D301" i="2"/>
  <c r="D300" i="2"/>
  <c r="D299" i="2"/>
  <c r="D298" i="2"/>
  <c r="D297" i="2"/>
  <c r="D296" i="2"/>
  <c r="D295" i="2"/>
  <c r="D294" i="2"/>
  <c r="D293" i="2"/>
  <c r="D292" i="2"/>
  <c r="D291" i="2"/>
  <c r="D290" i="2"/>
  <c r="D289" i="2"/>
  <c r="D288" i="2"/>
  <c r="D287" i="2"/>
  <c r="D286" i="2"/>
  <c r="D285" i="2"/>
  <c r="D284" i="2"/>
  <c r="D283" i="2"/>
  <c r="D282" i="2"/>
  <c r="D281" i="2"/>
  <c r="D280" i="2"/>
  <c r="D279" i="2"/>
  <c r="D278" i="2"/>
  <c r="D277" i="2"/>
  <c r="D276" i="2"/>
  <c r="D275" i="2"/>
  <c r="D274" i="2"/>
  <c r="D273" i="2"/>
  <c r="D272" i="2"/>
  <c r="D271" i="2"/>
  <c r="D270" i="2"/>
  <c r="D269" i="2"/>
  <c r="D268" i="2"/>
  <c r="D267" i="2"/>
  <c r="D266" i="2"/>
  <c r="D265" i="2"/>
  <c r="D264" i="2"/>
  <c r="D263" i="2"/>
  <c r="D262" i="2"/>
  <c r="D261" i="2"/>
  <c r="D260" i="2"/>
  <c r="D259" i="2"/>
  <c r="D258" i="2"/>
  <c r="D257" i="2"/>
  <c r="D256" i="2"/>
  <c r="D255" i="2"/>
  <c r="D254" i="2"/>
  <c r="D253" i="2"/>
  <c r="D252" i="2"/>
  <c r="D251" i="2"/>
  <c r="D250" i="2"/>
  <c r="D249" i="2"/>
  <c r="D248" i="2"/>
  <c r="D247" i="2"/>
  <c r="D246" i="2"/>
  <c r="D245" i="2"/>
  <c r="D244" i="2"/>
  <c r="D243" i="2"/>
  <c r="D242" i="2"/>
  <c r="D241" i="2"/>
  <c r="D240" i="2"/>
  <c r="D239" i="2"/>
  <c r="D238" i="2"/>
  <c r="D237" i="2"/>
  <c r="D236" i="2"/>
  <c r="D235" i="2"/>
  <c r="D234" i="2"/>
  <c r="D233" i="2"/>
  <c r="D232" i="2"/>
  <c r="D231" i="2"/>
  <c r="D230" i="2"/>
  <c r="D229" i="2"/>
  <c r="D228" i="2"/>
  <c r="D227" i="2"/>
  <c r="D226" i="2"/>
  <c r="D225" i="2"/>
  <c r="D224" i="2"/>
  <c r="D223" i="2"/>
  <c r="D222" i="2"/>
  <c r="D221" i="2"/>
  <c r="D220" i="2"/>
  <c r="D219" i="2"/>
  <c r="D218" i="2"/>
  <c r="D217" i="2"/>
  <c r="D216" i="2"/>
  <c r="D215" i="2"/>
  <c r="D214" i="2"/>
  <c r="D213" i="2"/>
  <c r="D212" i="2"/>
  <c r="D211" i="2"/>
  <c r="D210" i="2"/>
  <c r="D209" i="2"/>
  <c r="D208" i="2"/>
  <c r="D207" i="2"/>
  <c r="D206" i="2"/>
  <c r="D205" i="2"/>
  <c r="D204" i="2"/>
  <c r="D203" i="2"/>
  <c r="D202" i="2"/>
  <c r="D201" i="2"/>
  <c r="D200" i="2"/>
  <c r="D199" i="2"/>
  <c r="D198" i="2"/>
  <c r="D197" i="2"/>
  <c r="D196" i="2"/>
  <c r="D195" i="2"/>
  <c r="D194" i="2"/>
  <c r="D193" i="2"/>
  <c r="D192" i="2"/>
  <c r="D191" i="2"/>
  <c r="D190" i="2"/>
  <c r="D189" i="2"/>
  <c r="D188" i="2"/>
  <c r="D187" i="2"/>
  <c r="D186" i="2"/>
  <c r="D185" i="2"/>
  <c r="D184" i="2"/>
  <c r="D183" i="2"/>
  <c r="D182" i="2"/>
  <c r="D181" i="2"/>
  <c r="D180" i="2"/>
  <c r="D179" i="2"/>
  <c r="D178" i="2"/>
  <c r="D177" i="2"/>
  <c r="D176" i="2"/>
  <c r="D175" i="2"/>
  <c r="D174" i="2"/>
  <c r="D173" i="2"/>
  <c r="D172" i="2"/>
  <c r="D171" i="2"/>
  <c r="D170" i="2"/>
  <c r="D169" i="2"/>
  <c r="D168" i="2"/>
  <c r="D167" i="2"/>
  <c r="D166" i="2"/>
  <c r="D165" i="2"/>
  <c r="D164" i="2"/>
  <c r="D163" i="2"/>
  <c r="D162" i="2"/>
  <c r="D161" i="2"/>
  <c r="D160" i="2"/>
  <c r="D159" i="2"/>
  <c r="D158" i="2"/>
  <c r="D157" i="2"/>
  <c r="D156" i="2"/>
  <c r="D155" i="2"/>
  <c r="D154" i="2"/>
  <c r="D153" i="2"/>
  <c r="D152" i="2"/>
  <c r="D151" i="2"/>
  <c r="D150" i="2"/>
  <c r="D149" i="2"/>
  <c r="D148" i="2"/>
  <c r="D147" i="2"/>
  <c r="D146" i="2"/>
  <c r="D145" i="2"/>
  <c r="D144" i="2"/>
  <c r="D143" i="2"/>
  <c r="D142" i="2"/>
  <c r="D141" i="2"/>
  <c r="D140" i="2"/>
  <c r="D139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3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3" i="2"/>
  <c r="D2" i="2"/>
</calcChain>
</file>

<file path=xl/sharedStrings.xml><?xml version="1.0" encoding="utf-8"?>
<sst xmlns="http://schemas.openxmlformats.org/spreadsheetml/2006/main" count="1260" uniqueCount="192">
  <si>
    <t>19th-century and later</t>
  </si>
  <si>
    <t>Bach Christmas chorales</t>
  </si>
  <si>
    <t>Christmas carol books</t>
  </si>
  <si>
    <t>carol arrangements for orchestra</t>
  </si>
  <si>
    <t>Andrea Gabrieli</t>
  </si>
  <si>
    <t>Attaignant, Gervaise, Phalese, Susato</t>
  </si>
  <si>
    <t>Fiorenzo Maschera</t>
  </si>
  <si>
    <t>Giovanni Gabrieli</t>
  </si>
  <si>
    <t>Henry Purcell</t>
  </si>
  <si>
    <t>Johann Hermann Schein</t>
  </si>
  <si>
    <t>Michael Praetorius</t>
  </si>
  <si>
    <t>Samuel Scheidt</t>
  </si>
  <si>
    <t>Tarquinio Merula</t>
  </si>
  <si>
    <t>William Byrd</t>
  </si>
  <si>
    <t>American</t>
  </si>
  <si>
    <t>British Isles</t>
  </si>
  <si>
    <t>French</t>
  </si>
  <si>
    <t>Latin-American</t>
  </si>
  <si>
    <t>unspecified a4</t>
  </si>
  <si>
    <t>unspecified a5</t>
  </si>
  <si>
    <t>unspecified a6</t>
  </si>
  <si>
    <t>unspecified a7</t>
  </si>
  <si>
    <t>unspecified a3</t>
  </si>
  <si>
    <t>unspecified a5 with voice</t>
  </si>
  <si>
    <t>unspecified a4 plus voice</t>
  </si>
  <si>
    <t>Adriano Banchieri</t>
  </si>
  <si>
    <t>Girolamo Frescobaldi</t>
  </si>
  <si>
    <t>Hans Leo Hassler</t>
  </si>
  <si>
    <t>strs a 3, ± kbd</t>
  </si>
  <si>
    <t>string quartet</t>
  </si>
  <si>
    <t>trio sonata</t>
  </si>
  <si>
    <t>strs a 3, voices, winds added</t>
  </si>
  <si>
    <t>2 violas</t>
  </si>
  <si>
    <t>strs a 4</t>
  </si>
  <si>
    <t>trio sonata ± viola</t>
  </si>
  <si>
    <t>oboes, strs a 4, kbd</t>
  </si>
  <si>
    <t>strs a 4, kbd</t>
  </si>
  <si>
    <t>strs a 3, kbd</t>
  </si>
  <si>
    <t>2 trps, timp, SATB, strs, kbd</t>
  </si>
  <si>
    <t>2 fls, strs, kbd</t>
  </si>
  <si>
    <t>fl, vn, vc, kbd</t>
  </si>
  <si>
    <t>2 va, vc, kbd</t>
  </si>
  <si>
    <t>winds, 2 soloists, strs, kbd</t>
  </si>
  <si>
    <t>strs a 5, kbd</t>
  </si>
  <si>
    <t>winds, strs, kbd</t>
  </si>
  <si>
    <t>strs a 3, 2 obs</t>
  </si>
  <si>
    <t>winds, strs, kbd, SATB</t>
  </si>
  <si>
    <t>SQ</t>
  </si>
  <si>
    <t>SQ ± kbd</t>
  </si>
  <si>
    <t>strs a 3, horn</t>
  </si>
  <si>
    <t>strs a 5</t>
  </si>
  <si>
    <t>full orch</t>
  </si>
  <si>
    <t>hn/trp, strs a 4</t>
  </si>
  <si>
    <t>divisi strs</t>
  </si>
  <si>
    <t>ob, strs, kbd</t>
  </si>
  <si>
    <t>vn, vc</t>
  </si>
  <si>
    <t>vn, vc, kbd</t>
  </si>
  <si>
    <t>vn, bass</t>
  </si>
  <si>
    <t>strs a 4, ± kbd</t>
  </si>
  <si>
    <t>strs a 5, ± kbd</t>
  </si>
  <si>
    <t>vns, vcs, kbd</t>
  </si>
  <si>
    <t>unison strs, kbd</t>
  </si>
  <si>
    <t>full orch, organ, SATB</t>
  </si>
  <si>
    <t>strs, kbd, SATB</t>
  </si>
  <si>
    <t>4 vn, cb, kbd</t>
  </si>
  <si>
    <t>vn, kbd</t>
  </si>
  <si>
    <t>vn, kbd, ± vn 2</t>
  </si>
  <si>
    <t>4 vn, vc, cb, kbd</t>
  </si>
  <si>
    <t>3 vn, kbd</t>
  </si>
  <si>
    <t>fl, vn, va, vc</t>
  </si>
  <si>
    <t>2 cl, vc</t>
  </si>
  <si>
    <t>vn, va, vc</t>
  </si>
  <si>
    <t>fl, 2 cl</t>
  </si>
  <si>
    <t>str orch</t>
  </si>
  <si>
    <t>2 cl, bsn</t>
  </si>
  <si>
    <t>winds, strs</t>
  </si>
  <si>
    <t>strs a 3</t>
  </si>
  <si>
    <t>cl, SQ</t>
  </si>
  <si>
    <t>winds, strs, SATB ± kbd</t>
  </si>
  <si>
    <t>strs, kbd</t>
  </si>
  <si>
    <t>strs a 6</t>
  </si>
  <si>
    <t>2 ob, EH</t>
  </si>
  <si>
    <t>fl, strs a 3, ± kbd</t>
  </si>
  <si>
    <t>2 fl, vc</t>
  </si>
  <si>
    <t>2 vn, va</t>
  </si>
  <si>
    <t>2 vn, ± kbd</t>
  </si>
  <si>
    <t>2 vn</t>
  </si>
  <si>
    <t>2 vn, kbd</t>
  </si>
  <si>
    <t>vn, 2 va</t>
  </si>
  <si>
    <t>3 vn, bass, kbd</t>
  </si>
  <si>
    <t>vn, va</t>
  </si>
  <si>
    <t>vn, va, kbd</t>
  </si>
  <si>
    <t>strs a 5, ± fl</t>
  </si>
  <si>
    <t>5 vns</t>
  </si>
  <si>
    <t>winds, strs, perc</t>
  </si>
  <si>
    <t>winds, strs, kbd, hn solo</t>
  </si>
  <si>
    <t>winds, strs, ± kbd</t>
  </si>
  <si>
    <t>2 vn, cb</t>
  </si>
  <si>
    <t>unspecified a5 treble</t>
  </si>
  <si>
    <t>solo violin</t>
  </si>
  <si>
    <t>solo cello</t>
  </si>
  <si>
    <t>orchestral</t>
  </si>
  <si>
    <t>string ensemble</t>
  </si>
  <si>
    <t>chamber</t>
  </si>
  <si>
    <t>solo</t>
  </si>
  <si>
    <t>unspecified</t>
  </si>
  <si>
    <t>other</t>
  </si>
  <si>
    <t>method books</t>
  </si>
  <si>
    <t>details</t>
  </si>
  <si>
    <t>solo violin [.pdf]</t>
  </si>
  <si>
    <t>solo viola [.pdf]</t>
  </si>
  <si>
    <t>solo cello [.pdf]</t>
  </si>
  <si>
    <t>cello [.pdf]</t>
  </si>
  <si>
    <t>keyboard [.pdf]</t>
  </si>
  <si>
    <t>violin 1, violin 2 [.pdf]</t>
  </si>
  <si>
    <t>viola [.pdf]</t>
  </si>
  <si>
    <t>strs a 3, voices, winds added [.pdf]</t>
  </si>
  <si>
    <t>full orch, organ, SATB [.pdf]</t>
  </si>
  <si>
    <t>Baroque</t>
  </si>
  <si>
    <t>Johann Sebastian Bach</t>
  </si>
  <si>
    <t>Anthony Holborne</t>
  </si>
  <si>
    <t>Thomas Morley</t>
  </si>
  <si>
    <t>Richard Nicholson</t>
  </si>
  <si>
    <t>Thomas Ravenscroft</t>
  </si>
  <si>
    <t>Thomas Tallis</t>
  </si>
  <si>
    <t>Arcangelo Corelli</t>
  </si>
  <si>
    <t>G.F. Handel</t>
  </si>
  <si>
    <t>Georg Philipp Telemann</t>
  </si>
  <si>
    <t>Antonio Vivaldi</t>
  </si>
  <si>
    <t>L. van Beethoven</t>
  </si>
  <si>
    <t>F.J. Haydn</t>
  </si>
  <si>
    <t>W.A. Mozart</t>
  </si>
  <si>
    <t>Franz Schubert</t>
  </si>
  <si>
    <t>Béla Bartók</t>
  </si>
  <si>
    <t>Edvard Grieg</t>
  </si>
  <si>
    <t>Robert Schumann</t>
  </si>
  <si>
    <t>American fiddle tunes</t>
  </si>
  <si>
    <t>Scandinavian fiddle tunes</t>
  </si>
  <si>
    <t>Christmas music</t>
  </si>
  <si>
    <t>hymns and patriotic</t>
  </si>
  <si>
    <t>work</t>
  </si>
  <si>
    <t>the Renaissance</t>
  </si>
  <si>
    <t>Viennese Classic</t>
  </si>
  <si>
    <t>index</t>
  </si>
  <si>
    <t>category</t>
  </si>
  <si>
    <t>sub-category</t>
  </si>
  <si>
    <t>folksong and folk-dance arrangements</t>
  </si>
  <si>
    <t>divisi strs, kbds</t>
  </si>
  <si>
    <t>fl, vn, va, kbd</t>
  </si>
  <si>
    <t>fl, kbd</t>
  </si>
  <si>
    <t>ob, kbd</t>
  </si>
  <si>
    <t>2 obs, kbd</t>
  </si>
  <si>
    <t>obs, strs, kbd</t>
  </si>
  <si>
    <t>2 melody instruments,  kbd, treble voices</t>
  </si>
  <si>
    <t>solo violin, strs,  kbd</t>
  </si>
  <si>
    <t>SQ +  kbd</t>
  </si>
  <si>
    <t>SQ ±  kbd</t>
  </si>
  <si>
    <t>strs a 4,  kbd</t>
  </si>
  <si>
    <t>strs a 4-5,  kbd</t>
  </si>
  <si>
    <t>strs a 5,  kbd</t>
  </si>
  <si>
    <t>strs a 6,  kbd</t>
  </si>
  <si>
    <t>strs solo-tutti,  kbd</t>
  </si>
  <si>
    <t>strs,  kbd</t>
  </si>
  <si>
    <t>strs,  kbd, ± winds</t>
  </si>
  <si>
    <t>T, B, strs,  kbd</t>
  </si>
  <si>
    <t>trps, strs,  kbd</t>
  </si>
  <si>
    <t>vn, obl vc,  kbd</t>
  </si>
  <si>
    <t>vn, va,  kbd</t>
  </si>
  <si>
    <t>winds, strs,  kbd</t>
  </si>
  <si>
    <t>winds, strs,  kbd, SATB</t>
  </si>
  <si>
    <t>strs a 3, ± obs</t>
  </si>
  <si>
    <t>strs a 4, ± obs ± kbd</t>
  </si>
  <si>
    <t>strs a 4, ± trp; kbd</t>
  </si>
  <si>
    <t>strs a 5,  kbd, ± winds</t>
  </si>
  <si>
    <t>unspecified a12</t>
  </si>
  <si>
    <t>va, kbd</t>
  </si>
  <si>
    <t>vc, kbd</t>
  </si>
  <si>
    <t>va, vc</t>
  </si>
  <si>
    <t>vn / vc, kbd</t>
  </si>
  <si>
    <t>divisi strs, harmonium</t>
  </si>
  <si>
    <t>ob, trp, strs, kbd, SATB</t>
  </si>
  <si>
    <t>SATB, strs, kbd, ± winds</t>
  </si>
  <si>
    <t>strs a 4 +  kbd</t>
  </si>
  <si>
    <t>trp, strs,  kbd</t>
  </si>
  <si>
    <t>trp, strs,  kbd, SATB, ± obs</t>
  </si>
  <si>
    <t>winds, low strs, kbd, sopranos</t>
  </si>
  <si>
    <t>5 vn</t>
  </si>
  <si>
    <t>strs a 4, ± winds ± kbd</t>
  </si>
  <si>
    <t>instrumentation</t>
  </si>
  <si>
    <t>proficiency level</t>
  </si>
  <si>
    <t>solo bass [.pdf]</t>
  </si>
  <si>
    <t>strs a 5, ± winds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</si>
</sst>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CC"/>
      <name val="Calibri"/>
      <family val="2"/>
    </font>
    <font>
      <b/>
      <sz val="11"/>
      <name val="Calibri"/>
      <family val="2"/>
      <scheme val="minor"/>
    </font>
    <font>
      <sz val="11"/>
      <color theme="1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DFCD"/>
        <bgColor indexed="64"/>
      </patternFill>
    </fill>
    <fill>
      <patternFill patternType="solid">
        <fgColor rgb="FFB3D9FF"/>
        <bgColor indexed="64"/>
      </patternFill>
    </fill>
    <fill>
      <patternFill patternType="solid">
        <fgColor rgb="FFFEB0E8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1">
    <xf numFmtId="0" fontId="0" fillId="0" borderId="0" xfId="0"/>
    <xf numFmtId="0" fontId="2" fillId="2" borderId="2" xfId="0" applyFont="1" applyFill="1" applyBorder="1" applyAlignment="1">
      <alignment vertical="center"/>
    </xf>
    <xf numFmtId="0" fontId="0" fillId="3" borderId="1" xfId="0" applyFill="1" applyBorder="1" applyAlignment="1"/>
    <xf numFmtId="0" fontId="0" fillId="4" borderId="1" xfId="0" applyFill="1" applyBorder="1" applyAlignment="1"/>
    <xf numFmtId="0" fontId="0" fillId="5" borderId="1" xfId="0" applyFill="1" applyBorder="1" applyAlignment="1"/>
    <xf numFmtId="0" fontId="0" fillId="6" borderId="1" xfId="0" applyFill="1" applyBorder="1" applyAlignment="1"/>
    <xf numFmtId="0" fontId="0" fillId="7" borderId="1" xfId="0" applyFill="1" applyBorder="1" applyAlignment="1"/>
    <xf numFmtId="0" fontId="0" fillId="8" borderId="1" xfId="0" applyFill="1" applyBorder="1" applyAlignment="1"/>
    <xf numFmtId="0" fontId="0" fillId="0" borderId="2" xfId="0" applyFill="1" applyBorder="1"/>
    <xf numFmtId="0" fontId="0" fillId="0" borderId="1" xfId="0" applyFill="1" applyBorder="1"/>
    <xf numFmtId="0" fontId="0" fillId="3" borderId="1" xfId="0" applyFill="1" applyBorder="1"/>
    <xf numFmtId="0" fontId="0" fillId="9" borderId="1" xfId="0" applyFill="1" applyBorder="1" applyAlignment="1"/>
    <xf numFmtId="0" fontId="0" fillId="10" borderId="1" xfId="0" applyFill="1" applyBorder="1" applyAlignment="1"/>
    <xf numFmtId="0" fontId="0" fillId="11" borderId="1" xfId="0" applyFill="1" applyBorder="1" applyAlignment="1"/>
    <xf numFmtId="0" fontId="0" fillId="0" borderId="3" xfId="0" applyFill="1" applyBorder="1"/>
    <xf numFmtId="0" fontId="0" fillId="6" borderId="4" xfId="0" applyFill="1" applyBorder="1" applyAlignment="1"/>
    <xf numFmtId="0" fontId="0" fillId="6" borderId="3" xfId="0" applyFill="1" applyBorder="1" applyAlignment="1"/>
    <xf numFmtId="0" fontId="0" fillId="5" borderId="3" xfId="0" applyFill="1" applyBorder="1" applyAlignment="1"/>
    <xf numFmtId="0" fontId="0" fillId="4" borderId="3" xfId="0" applyFill="1" applyBorder="1" applyAlignment="1"/>
    <xf numFmtId="0" fontId="0" fillId="7" borderId="3" xfId="0" applyFill="1" applyBorder="1" applyAlignment="1"/>
    <xf numFmtId="0" fontId="0" fillId="3" borderId="3" xfId="0" applyFill="1" applyBorder="1"/>
    <xf numFmtId="0" fontId="1" fillId="3" borderId="3" xfId="1" applyFill="1" applyBorder="1" applyAlignment="1">
      <alignment vertical="center"/>
    </xf>
    <xf numFmtId="0" fontId="0" fillId="3" borderId="3" xfId="0" applyFill="1" applyBorder="1" applyAlignment="1"/>
    <xf numFmtId="0" fontId="0" fillId="8" borderId="3" xfId="0" applyFill="1" applyBorder="1" applyAlignment="1"/>
    <xf numFmtId="0" fontId="0" fillId="10" borderId="3" xfId="0" applyFill="1" applyBorder="1" applyAlignment="1"/>
    <xf numFmtId="0" fontId="0" fillId="9" borderId="3" xfId="0" applyFill="1" applyBorder="1" applyAlignment="1"/>
    <xf numFmtId="0" fontId="0" fillId="11" borderId="3" xfId="0" applyFill="1" applyBorder="1" applyAlignment="1"/>
    <xf numFmtId="0" fontId="0" fillId="0" borderId="4" xfId="0" applyFill="1" applyBorder="1"/>
    <xf numFmtId="0" fontId="2" fillId="0" borderId="0" xfId="0" applyFont="1" applyBorder="1" applyAlignment="1"/>
    <xf numFmtId="0" fontId="0" fillId="0" borderId="0" xfId="0" applyBorder="1" applyAlignment="1"/>
    <xf numFmtId="0" fontId="0" fillId="0" borderId="0" xfId="0" applyFill="1" applyBorder="1" applyAlignment="1"/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6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0" fontId="3" fillId="7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3" fillId="8" borderId="1" xfId="0" applyFont="1" applyFill="1" applyBorder="1" applyAlignment="1">
      <alignment vertical="center"/>
    </xf>
    <xf numFmtId="0" fontId="3" fillId="10" borderId="1" xfId="0" applyFont="1" applyFill="1" applyBorder="1" applyAlignment="1">
      <alignment vertical="center"/>
    </xf>
    <xf numFmtId="0" fontId="3" fillId="9" borderId="1" xfId="0" applyFont="1" applyFill="1" applyBorder="1" applyAlignment="1">
      <alignment vertical="center"/>
    </xf>
    <xf numFmtId="0" fontId="3" fillId="11" borderId="1" xfId="0" applyFont="1" applyFill="1" applyBorder="1" applyAlignment="1">
      <alignment vertical="center"/>
    </xf>
    <xf numFmtId="0" fontId="0" fillId="12" borderId="0" xfId="0" applyFill="1"/>
    <xf numFmtId="0" fontId="2" fillId="12" borderId="0" xfId="0" applyFont="1" applyFill="1" applyBorder="1" applyAlignment="1"/>
    <xf numFmtId="0" fontId="0" fillId="12" borderId="0" xfId="0" applyFill="1" applyBorder="1" applyAlignment="1"/>
    <xf numFmtId="49" fontId="4" fillId="0" borderId="5" xfId="0" applyNumberFormat="1" applyFont="1" applyBorder="1" applyAlignment="1"/>
    <xf numFmtId="49" fontId="4" fillId="0" borderId="5" xfId="0" applyNumberFormat="1" applyFont="1" applyBorder="1" applyAlignment="1">
      <alignment wrapText="1"/>
    </xf>
    <xf numFmtId="0" fontId="2" fillId="12" borderId="0" xfId="0" applyFont="1" applyFill="1"/>
    <xf numFmtId="0" fontId="2" fillId="0" borderId="0" xfId="0" applyFont="1"/>
    <xf numFmtId="0" fontId="5" fillId="0" borderId="1" xfId="1" applyFont="1" applyBorder="1" applyAlignment="1">
      <alignment vertical="center"/>
    </xf>
    <xf numFmtId="0" fontId="1" fillId="5" borderId="1" xfId="1" applyFill="1" applyBorder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CCECFF"/>
      <color rgb="FFCCFFFF"/>
      <color rgb="FF0000CC"/>
      <color rgb="FF0033CC"/>
      <color rgb="FFCCFFCC"/>
      <color rgb="FFFFCCFF"/>
      <color rgb="FFFFDFCD"/>
      <color rgb="FFFFFFCC"/>
      <color rgb="FF99FF99"/>
      <color rgb="FFB3D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4"/>
  <sheetViews>
    <sheetView tabSelected="1" zoomScaleNormal="100" workbookViewId="0">
      <pane ySplit="1" topLeftCell="A2" activePane="bottomLeft" state="frozen"/>
      <selection pane="bottomLeft" activeCell="F12" sqref="F12"/>
    </sheetView>
  </sheetViews>
  <sheetFormatPr defaultRowHeight="15" x14ac:dyDescent="0.25"/>
  <cols>
    <col min="1" max="1" width="6.140625" style="28" customWidth="1"/>
    <col min="2" max="2" width="35.7109375" style="29" customWidth="1"/>
    <col min="3" max="3" width="33.85546875" style="29" customWidth="1"/>
    <col min="4" max="4" width="69.140625" style="29" customWidth="1"/>
    <col min="5" max="5" width="15.7109375" style="30" customWidth="1"/>
    <col min="6" max="6" width="37.85546875" style="30" customWidth="1"/>
    <col min="7" max="7" width="10.7109375" style="30" customWidth="1"/>
    <col min="8" max="8" width="4" customWidth="1"/>
  </cols>
  <sheetData>
    <row r="1" spans="1:8" s="48" customFormat="1" ht="30.75" thickBot="1" x14ac:dyDescent="0.3">
      <c r="A1" s="45" t="s">
        <v>143</v>
      </c>
      <c r="B1" s="45" t="s">
        <v>144</v>
      </c>
      <c r="C1" s="45" t="s">
        <v>145</v>
      </c>
      <c r="D1" s="45" t="s">
        <v>140</v>
      </c>
      <c r="E1" s="45" t="s">
        <v>188</v>
      </c>
      <c r="F1" s="45" t="s">
        <v>108</v>
      </c>
      <c r="G1" s="46" t="s">
        <v>189</v>
      </c>
      <c r="H1" s="47"/>
    </row>
    <row r="2" spans="1:8" x14ac:dyDescent="0.25">
      <c r="A2" s="1">
        <v>1</v>
      </c>
      <c r="B2" s="8" t="s">
        <v>107</v>
      </c>
      <c r="C2" s="8"/>
      <c r="D2" s="31" t="str">
        <f>HYPERLINK("http://www.rsolie.net/Music_for_young_string_players/method_books/the_first_violin_book.pdf","the first violin book")</f>
        <v>the first violin book</v>
      </c>
      <c r="E2" s="8" t="s">
        <v>104</v>
      </c>
      <c r="F2" s="8" t="s">
        <v>109</v>
      </c>
      <c r="G2" s="8">
        <v>1</v>
      </c>
      <c r="H2" s="42"/>
    </row>
    <row r="3" spans="1:8" x14ac:dyDescent="0.25">
      <c r="A3" s="1">
        <v>2</v>
      </c>
      <c r="B3" s="8"/>
      <c r="C3" s="27"/>
      <c r="D3" s="31" t="str">
        <f>HYPERLINK("http://www.rsolie.net/Music_for_young_string_players/method_books/the_first_viola_book.pdf","the first viola book")</f>
        <v>the first viola book</v>
      </c>
      <c r="E3" s="8" t="s">
        <v>104</v>
      </c>
      <c r="F3" s="8" t="s">
        <v>110</v>
      </c>
      <c r="G3" s="8">
        <v>1</v>
      </c>
      <c r="H3" s="42"/>
    </row>
    <row r="4" spans="1:8" x14ac:dyDescent="0.25">
      <c r="A4" s="1">
        <v>3</v>
      </c>
      <c r="B4" s="9"/>
      <c r="C4" s="14"/>
      <c r="D4" s="32" t="str">
        <f>HYPERLINK("http://www.rsolie.net/Music_for_young_string_players/method_books/the_first_cello_book.pdf","the first cello book")</f>
        <v>the first cello book</v>
      </c>
      <c r="E4" s="8" t="s">
        <v>104</v>
      </c>
      <c r="F4" s="8" t="s">
        <v>111</v>
      </c>
      <c r="G4" s="8">
        <v>1</v>
      </c>
      <c r="H4" s="42"/>
    </row>
    <row r="5" spans="1:8" x14ac:dyDescent="0.25">
      <c r="A5" s="1">
        <v>4</v>
      </c>
      <c r="B5" s="9"/>
      <c r="C5" s="14"/>
      <c r="D5" s="49" t="str">
        <f>HYPERLINK("http://www.rsolie.net/Music_for_young_string_players/method_books/the_first_bass_book.pdf","the first bass book")</f>
        <v>the first bass book</v>
      </c>
      <c r="E5" s="8" t="s">
        <v>104</v>
      </c>
      <c r="F5" s="8" t="s">
        <v>190</v>
      </c>
      <c r="G5" s="8">
        <v>1</v>
      </c>
      <c r="H5" s="42"/>
    </row>
    <row r="6" spans="1:8" x14ac:dyDescent="0.25">
      <c r="A6" s="1">
        <v>5</v>
      </c>
      <c r="B6" s="9"/>
      <c r="C6" s="14"/>
      <c r="D6" s="32" t="str">
        <f>HYPERLINK("http://www.rsolie.net/Music_for_young_string_players/method_books/the_second_violin_book.pdf","the second violin book")</f>
        <v>the second violin book</v>
      </c>
      <c r="E6" s="8" t="s">
        <v>104</v>
      </c>
      <c r="F6" s="8" t="s">
        <v>109</v>
      </c>
      <c r="G6" s="8">
        <v>2</v>
      </c>
      <c r="H6" s="42"/>
    </row>
    <row r="7" spans="1:8" x14ac:dyDescent="0.25">
      <c r="A7" s="1">
        <v>6</v>
      </c>
      <c r="B7" s="9"/>
      <c r="C7" s="14"/>
      <c r="D7" s="32" t="str">
        <f>HYPERLINK("http://www.rsolie.net/Music_for_young_string_players/method_books/the_second_viola_book.pdf","the second viola book")</f>
        <v>the second viola book</v>
      </c>
      <c r="E7" s="8" t="s">
        <v>104</v>
      </c>
      <c r="F7" s="8" t="s">
        <v>110</v>
      </c>
      <c r="G7" s="8">
        <v>2</v>
      </c>
      <c r="H7" s="42"/>
    </row>
    <row r="8" spans="1:8" x14ac:dyDescent="0.25">
      <c r="A8" s="1">
        <v>7</v>
      </c>
      <c r="B8" s="9"/>
      <c r="C8" s="14"/>
      <c r="D8" s="32" t="str">
        <f>HYPERLINK("http://www.rsolie.net/Music_for_young_string_players/method_books/the_second_cello_book.pdf","the second cello book")</f>
        <v>the second cello book</v>
      </c>
      <c r="E8" s="8" t="s">
        <v>104</v>
      </c>
      <c r="F8" s="8" t="s">
        <v>111</v>
      </c>
      <c r="G8" s="8">
        <v>2</v>
      </c>
      <c r="H8" s="42"/>
    </row>
    <row r="9" spans="1:8" x14ac:dyDescent="0.25">
      <c r="A9" s="1">
        <v>8</v>
      </c>
      <c r="B9" s="9"/>
      <c r="C9" s="14"/>
      <c r="D9" s="32" t="str">
        <f>HYPERLINK("http://www.rsolie.net/Music_for_young_string_players/method_books/the_third_violin_book.pdf","the third violin book")</f>
        <v>the third violin book</v>
      </c>
      <c r="E9" s="8" t="s">
        <v>104</v>
      </c>
      <c r="F9" s="8" t="s">
        <v>109</v>
      </c>
      <c r="G9" s="8">
        <v>3</v>
      </c>
      <c r="H9" s="42"/>
    </row>
    <row r="10" spans="1:8" x14ac:dyDescent="0.25">
      <c r="A10" s="1">
        <v>9</v>
      </c>
      <c r="B10" s="9"/>
      <c r="C10" s="14"/>
      <c r="D10" s="32" t="str">
        <f>HYPERLINK("http://www.rsolie.net/Music_for_young_string_players/method_books/the_third_viola_book.pdf","the third viola book")</f>
        <v>the third viola book</v>
      </c>
      <c r="E10" s="8" t="s">
        <v>104</v>
      </c>
      <c r="F10" s="8" t="s">
        <v>110</v>
      </c>
      <c r="G10" s="8">
        <v>3</v>
      </c>
      <c r="H10" s="42"/>
    </row>
    <row r="11" spans="1:8" x14ac:dyDescent="0.25">
      <c r="A11" s="1">
        <v>10</v>
      </c>
      <c r="B11" s="9"/>
      <c r="C11" s="14"/>
      <c r="D11" s="32" t="str">
        <f>HYPERLINK("http://www.rsolie.net/Music_for_young_string_players/method_books/the_third_cello_book.pdf","the third cello book")</f>
        <v>the third cello book</v>
      </c>
      <c r="E11" s="8" t="s">
        <v>104</v>
      </c>
      <c r="F11" s="8" t="s">
        <v>111</v>
      </c>
      <c r="G11" s="8">
        <v>3</v>
      </c>
      <c r="H11" s="42"/>
    </row>
    <row r="12" spans="1:8" x14ac:dyDescent="0.25">
      <c r="A12" s="1">
        <v>11</v>
      </c>
      <c r="B12" s="5" t="s">
        <v>141</v>
      </c>
      <c r="C12" s="15" t="s">
        <v>5</v>
      </c>
      <c r="D12" s="33" t="str">
        <f>HYPERLINK("http://www.rsolie.net/Music_for_young_string_players/Renaissance/Gervaise,_Almande_II.MUS","Gervaise, Almande II")</f>
        <v>Gervaise, Almande II</v>
      </c>
      <c r="E12" s="15" t="s">
        <v>105</v>
      </c>
      <c r="F12" s="15" t="s">
        <v>18</v>
      </c>
      <c r="G12" s="5">
        <v>3</v>
      </c>
      <c r="H12" s="42"/>
    </row>
    <row r="13" spans="1:8" x14ac:dyDescent="0.25">
      <c r="A13" s="1">
        <v>12</v>
      </c>
      <c r="B13" s="5"/>
      <c r="C13" s="16"/>
      <c r="D13" s="33" t="str">
        <f>HYPERLINK("http://www.rsolie.net/Music_for_young_string_players/Renaissance/Gervaise,_Bransle_de_Bourgongne_II.MUS","Gervaise, Bransle de Bourgongne II")</f>
        <v>Gervaise, Bransle de Bourgongne II</v>
      </c>
      <c r="E13" s="15" t="s">
        <v>105</v>
      </c>
      <c r="F13" s="15" t="s">
        <v>18</v>
      </c>
      <c r="G13" s="5">
        <v>3</v>
      </c>
      <c r="H13" s="42"/>
    </row>
    <row r="14" spans="1:8" x14ac:dyDescent="0.25">
      <c r="A14" s="1">
        <v>13</v>
      </c>
      <c r="B14" s="5"/>
      <c r="C14" s="16"/>
      <c r="D14" s="33" t="str">
        <f>HYPERLINK("http://www.rsolie.net/Music_for_young_string_players/Renaissance/Gervaise,_Bransle_simple_V.MUS","Gervaise, Bransle simple V")</f>
        <v>Gervaise, Bransle simple V</v>
      </c>
      <c r="E14" s="15" t="s">
        <v>105</v>
      </c>
      <c r="F14" s="15" t="s">
        <v>18</v>
      </c>
      <c r="G14" s="5">
        <v>3</v>
      </c>
      <c r="H14" s="42"/>
    </row>
    <row r="15" spans="1:8" x14ac:dyDescent="0.25">
      <c r="A15" s="1">
        <v>14</v>
      </c>
      <c r="B15" s="5"/>
      <c r="C15" s="16"/>
      <c r="D15" s="33" t="str">
        <f>HYPERLINK("http://www.rsolie.net/Music_for_young_string_players/Renaissance/Gervaise,_Bransle_VI.MUS","Gervaise, Bransle VI")</f>
        <v>Gervaise, Bransle VI</v>
      </c>
      <c r="E15" s="15" t="s">
        <v>105</v>
      </c>
      <c r="F15" s="15" t="s">
        <v>18</v>
      </c>
      <c r="G15" s="5">
        <v>3</v>
      </c>
      <c r="H15" s="42"/>
    </row>
    <row r="16" spans="1:8" x14ac:dyDescent="0.25">
      <c r="A16" s="1">
        <v>15</v>
      </c>
      <c r="B16" s="5"/>
      <c r="C16" s="16"/>
      <c r="D16" s="33" t="str">
        <f>HYPERLINK("http://www.rsolie.net/Music_for_young_string_players/Renaissance/Gervaise,_Pavane_(19).MUS","Gervaise, Pavane (19)")</f>
        <v>Gervaise, Pavane (19)</v>
      </c>
      <c r="E16" s="15" t="s">
        <v>105</v>
      </c>
      <c r="F16" s="15" t="s">
        <v>18</v>
      </c>
      <c r="G16" s="5">
        <v>3</v>
      </c>
      <c r="H16" s="42"/>
    </row>
    <row r="17" spans="1:8" x14ac:dyDescent="0.25">
      <c r="A17" s="1">
        <v>16</v>
      </c>
      <c r="B17" s="5"/>
      <c r="C17" s="16"/>
      <c r="D17" s="33" t="str">
        <f>HYPERLINK("http://www.rsolie.net/Music_for_young_string_players/Renaissance/Phalese,_Almande_Poussinghe.MUS","Phalèse, Almande Poussinghe")</f>
        <v>Phalèse, Almande Poussinghe</v>
      </c>
      <c r="E17" s="15" t="s">
        <v>105</v>
      </c>
      <c r="F17" s="15" t="s">
        <v>18</v>
      </c>
      <c r="G17" s="5">
        <v>3</v>
      </c>
      <c r="H17" s="42"/>
    </row>
    <row r="18" spans="1:8" x14ac:dyDescent="0.25">
      <c r="A18" s="1">
        <v>17</v>
      </c>
      <c r="B18" s="5"/>
      <c r="C18" s="16"/>
      <c r="D18" s="33" t="str">
        <f>HYPERLINK("http://www.rsolie.net/Music_for_young_string_players/Renaissance/Phalese,_La_rocque_Gaillarde.MUS","Phalèse, La rocque Gaillarde")</f>
        <v>Phalèse, La rocque Gaillarde</v>
      </c>
      <c r="E18" s="15" t="s">
        <v>105</v>
      </c>
      <c r="F18" s="15" t="s">
        <v>18</v>
      </c>
      <c r="G18" s="5">
        <v>3</v>
      </c>
      <c r="H18" s="42"/>
    </row>
    <row r="19" spans="1:8" x14ac:dyDescent="0.25">
      <c r="A19" s="1">
        <v>18</v>
      </c>
      <c r="B19" s="5"/>
      <c r="C19" s="16"/>
      <c r="D19" s="33" t="str">
        <f>HYPERLINK("http://www.rsolie.net/Music_for_young_string_players/Renaissance/Phalese,_Les_Bouffons.MUS","Phalèse, Les Bouffons")</f>
        <v>Phalèse, Les Bouffons</v>
      </c>
      <c r="E19" s="15" t="s">
        <v>105</v>
      </c>
      <c r="F19" s="15" t="s">
        <v>18</v>
      </c>
      <c r="G19" s="5">
        <v>3</v>
      </c>
      <c r="H19" s="42"/>
    </row>
    <row r="20" spans="1:8" x14ac:dyDescent="0.25">
      <c r="A20" s="1">
        <v>19</v>
      </c>
      <c r="B20" s="5"/>
      <c r="C20" s="16"/>
      <c r="D20" s="33" t="str">
        <f>HYPERLINK("http://www.rsolie.net/Music_for_young_string_players/Renaissance/Susato,_Ronde_et_Saltarello.MUS","Susato, Ronde et Saltarello")</f>
        <v>Susato, Ronde et Saltarello</v>
      </c>
      <c r="E20" s="15" t="s">
        <v>105</v>
      </c>
      <c r="F20" s="15" t="s">
        <v>18</v>
      </c>
      <c r="G20" s="5">
        <v>3</v>
      </c>
      <c r="H20" s="42"/>
    </row>
    <row r="21" spans="1:8" x14ac:dyDescent="0.25">
      <c r="A21" s="1">
        <v>20</v>
      </c>
      <c r="B21" s="5"/>
      <c r="C21" s="16" t="s">
        <v>25</v>
      </c>
      <c r="D21" s="33" t="str">
        <f>HYPERLINK("http://www.rsolie.net/Music_for_young_string_players/Renaissance/Banchieri,_Sinfonia_d'Istromenti_senza_voci.MUS","Banchieri, Sinfonia d'Istromenti senza voci")</f>
        <v>Banchieri, Sinfonia d'Istromenti senza voci</v>
      </c>
      <c r="E21" s="15" t="s">
        <v>105</v>
      </c>
      <c r="F21" s="15" t="s">
        <v>18</v>
      </c>
      <c r="G21" s="5">
        <v>4</v>
      </c>
      <c r="H21" s="42"/>
    </row>
    <row r="22" spans="1:8" x14ac:dyDescent="0.25">
      <c r="A22" s="1">
        <v>21</v>
      </c>
      <c r="B22" s="5"/>
      <c r="C22" s="16"/>
      <c r="D22" s="33" t="str">
        <f>HYPERLINK("http://www.rsolie.net/Music_for_young_string_players/Renaissance/Banchieri,_Canzon_quarta,_La_Rustica.MUS","Banchieri, Canzon quarta, La Rustica")</f>
        <v>Banchieri, Canzon quarta, La Rustica</v>
      </c>
      <c r="E22" s="15" t="s">
        <v>105</v>
      </c>
      <c r="F22" s="15" t="s">
        <v>18</v>
      </c>
      <c r="G22" s="5">
        <v>4</v>
      </c>
      <c r="H22" s="42"/>
    </row>
    <row r="23" spans="1:8" x14ac:dyDescent="0.25">
      <c r="A23" s="1">
        <v>22</v>
      </c>
      <c r="B23" s="5"/>
      <c r="C23" s="16" t="s">
        <v>13</v>
      </c>
      <c r="D23" s="33" t="str">
        <f>HYPERLINK("http://www.rsolie.net/Music_for_young_string_players/Renaissance/Byrd,_Fantasia_No_1_in_three_parts.MUS","Byrd, Fantasia No 1 in three parts")</f>
        <v>Byrd, Fantasia No 1 in three parts</v>
      </c>
      <c r="E23" s="15" t="s">
        <v>105</v>
      </c>
      <c r="F23" s="15" t="s">
        <v>22</v>
      </c>
      <c r="G23" s="5">
        <v>4</v>
      </c>
      <c r="H23" s="42"/>
    </row>
    <row r="24" spans="1:8" x14ac:dyDescent="0.25">
      <c r="A24" s="1">
        <v>23</v>
      </c>
      <c r="B24" s="5"/>
      <c r="C24" s="16"/>
      <c r="D24" s="33" t="str">
        <f>HYPERLINK("http://www.rsolie.net/Music_for_young_string_players/Renaissance/Byrd,_Fantasia_No_2_in_three_parts.MUS","Byrd, Fantasia No 2 in three parts")</f>
        <v>Byrd, Fantasia No 2 in three parts</v>
      </c>
      <c r="E24" s="15" t="s">
        <v>105</v>
      </c>
      <c r="F24" s="15" t="s">
        <v>22</v>
      </c>
      <c r="G24" s="5">
        <v>4</v>
      </c>
      <c r="H24" s="42"/>
    </row>
    <row r="25" spans="1:8" x14ac:dyDescent="0.25">
      <c r="A25" s="1">
        <v>24</v>
      </c>
      <c r="B25" s="5"/>
      <c r="C25" s="16"/>
      <c r="D25" s="33" t="str">
        <f>HYPERLINK("http://www.rsolie.net/Music_for_young_string_players/Renaissance/Byrd,_Fantasia_No_3_in_three_parts.MUS","Byrd, Fantasia No 3 in three parts")</f>
        <v>Byrd, Fantasia No 3 in three parts</v>
      </c>
      <c r="E25" s="15" t="s">
        <v>105</v>
      </c>
      <c r="F25" s="15" t="s">
        <v>22</v>
      </c>
      <c r="G25" s="5">
        <v>4</v>
      </c>
      <c r="H25" s="42"/>
    </row>
    <row r="26" spans="1:8" x14ac:dyDescent="0.25">
      <c r="A26" s="1">
        <v>25</v>
      </c>
      <c r="B26" s="5"/>
      <c r="C26" s="16"/>
      <c r="D26" s="33" t="str">
        <f>HYPERLINK("http://www.rsolie.net/Music_for_young_string_players/Renaissance/Byrd,_Fantasia_No_4_in_three_parts.MUS","Byrd, Fantasia No 4 in three parts")</f>
        <v>Byrd, Fantasia No 4 in three parts</v>
      </c>
      <c r="E26" s="15" t="s">
        <v>105</v>
      </c>
      <c r="F26" s="15" t="s">
        <v>22</v>
      </c>
      <c r="G26" s="5">
        <v>4</v>
      </c>
      <c r="H26" s="42"/>
    </row>
    <row r="27" spans="1:8" x14ac:dyDescent="0.25">
      <c r="A27" s="1">
        <v>26</v>
      </c>
      <c r="B27" s="5"/>
      <c r="C27" s="16"/>
      <c r="D27" s="33" t="str">
        <f>HYPERLINK("http://www.rsolie.net/Music_for_young_string_players/Renaissance/Byrd,_Fantasia_in_Five_Parts.MUS","Byrd, Fantasia in Five Parts")</f>
        <v>Byrd, Fantasia in Five Parts</v>
      </c>
      <c r="E27" s="15" t="s">
        <v>105</v>
      </c>
      <c r="F27" s="15" t="s">
        <v>19</v>
      </c>
      <c r="G27" s="5">
        <v>4</v>
      </c>
      <c r="H27" s="42"/>
    </row>
    <row r="28" spans="1:8" x14ac:dyDescent="0.25">
      <c r="A28" s="1">
        <v>27</v>
      </c>
      <c r="B28" s="5"/>
      <c r="C28" s="16"/>
      <c r="D28" s="33" t="str">
        <f>HYPERLINK("http://www.rsolie.net/Music_for_young_string_players/Renaissance/Byrd,_Pavan_of_Five_Parts.MUS","Byrd, Pavan of Five Parts")</f>
        <v>Byrd, Pavan of Five Parts</v>
      </c>
      <c r="E28" s="15" t="s">
        <v>105</v>
      </c>
      <c r="F28" s="15" t="s">
        <v>19</v>
      </c>
      <c r="G28" s="5">
        <v>4</v>
      </c>
      <c r="H28" s="42"/>
    </row>
    <row r="29" spans="1:8" x14ac:dyDescent="0.25">
      <c r="A29" s="1">
        <v>28</v>
      </c>
      <c r="B29" s="5"/>
      <c r="C29" s="16"/>
      <c r="D29" s="33" t="str">
        <f>HYPERLINK("http://www.rsolie.net/Music_for_young_string_players/Renaissance/Byrd,_Browning.MUS","Byrd, Browning")</f>
        <v>Byrd, Browning</v>
      </c>
      <c r="E29" s="15" t="s">
        <v>105</v>
      </c>
      <c r="F29" s="15" t="s">
        <v>19</v>
      </c>
      <c r="G29" s="5">
        <v>4</v>
      </c>
      <c r="H29" s="42"/>
    </row>
    <row r="30" spans="1:8" x14ac:dyDescent="0.25">
      <c r="A30" s="1">
        <v>29</v>
      </c>
      <c r="B30" s="5"/>
      <c r="C30" s="16"/>
      <c r="D30" s="33" t="str">
        <f>HYPERLINK("http://www.rsolie.net/Music_for_young_string_players/Renaissance/Byrd,_Preludium_and_Ground.MUS","Byrd, Preludium and Ground")</f>
        <v>Byrd, Preludium and Ground</v>
      </c>
      <c r="E30" s="15" t="s">
        <v>105</v>
      </c>
      <c r="F30" s="15" t="s">
        <v>19</v>
      </c>
      <c r="G30" s="5">
        <v>4</v>
      </c>
      <c r="H30" s="42"/>
    </row>
    <row r="31" spans="1:8" x14ac:dyDescent="0.25">
      <c r="A31" s="1">
        <v>30</v>
      </c>
      <c r="B31" s="5"/>
      <c r="C31" s="16"/>
      <c r="D31" s="33" t="str">
        <f>HYPERLINK("http://www.rsolie.net/Music_for_young_string_players/Renaissance/Byrd,_Out_of_the_orient_crystal_skies.MUS","Byrd, Out of the orient crystal skies")</f>
        <v>Byrd, Out of the orient crystal skies</v>
      </c>
      <c r="E31" s="15" t="s">
        <v>105</v>
      </c>
      <c r="F31" s="15" t="s">
        <v>23</v>
      </c>
      <c r="G31" s="5">
        <v>4</v>
      </c>
      <c r="H31" s="42"/>
    </row>
    <row r="32" spans="1:8" x14ac:dyDescent="0.25">
      <c r="A32" s="1">
        <v>31</v>
      </c>
      <c r="B32" s="5"/>
      <c r="C32" s="16"/>
      <c r="D32" s="33" t="str">
        <f>HYPERLINK("http://www.rsolie.net/Music_for_young_string_players/Renaissance/Byrd,_My_sweet_little_darling.MUS","Byrd, My sweet little darling")</f>
        <v>Byrd, My sweet little darling</v>
      </c>
      <c r="E32" s="15" t="s">
        <v>105</v>
      </c>
      <c r="F32" s="15" t="s">
        <v>24</v>
      </c>
      <c r="G32" s="5">
        <v>4</v>
      </c>
      <c r="H32" s="42"/>
    </row>
    <row r="33" spans="1:8" x14ac:dyDescent="0.25">
      <c r="A33" s="1">
        <v>32</v>
      </c>
      <c r="B33" s="5"/>
      <c r="C33" s="16" t="s">
        <v>26</v>
      </c>
      <c r="D33" s="33" t="str">
        <f>HYPERLINK("http://www.rsolie.net/Music_for_young_string_players/Renaissance/Frescobaldi,_Canzona_No.5.MUS","Frescobaldi, Canzona No.5")</f>
        <v>Frescobaldi, Canzona No.5</v>
      </c>
      <c r="E33" s="15" t="s">
        <v>105</v>
      </c>
      <c r="F33" s="15" t="s">
        <v>18</v>
      </c>
      <c r="G33" s="5">
        <v>4</v>
      </c>
      <c r="H33" s="42"/>
    </row>
    <row r="34" spans="1:8" x14ac:dyDescent="0.25">
      <c r="A34" s="1">
        <v>33</v>
      </c>
      <c r="B34" s="5"/>
      <c r="C34" s="16"/>
      <c r="D34" s="33" t="str">
        <f>HYPERLINK("http://www.rsolie.net/Music_for_young_string_players/Renaissance/Frescobaldi,_Canzona_No.7.MUS","Frescobaldi, Canzona No.7")</f>
        <v>Frescobaldi, Canzona No.7</v>
      </c>
      <c r="E34" s="15" t="s">
        <v>105</v>
      </c>
      <c r="F34" s="15" t="s">
        <v>18</v>
      </c>
      <c r="G34" s="5">
        <v>4</v>
      </c>
      <c r="H34" s="42"/>
    </row>
    <row r="35" spans="1:8" x14ac:dyDescent="0.25">
      <c r="A35" s="1">
        <v>34</v>
      </c>
      <c r="B35" s="5"/>
      <c r="C35" s="16" t="s">
        <v>4</v>
      </c>
      <c r="D35" s="33" t="str">
        <f>HYPERLINK("http://www.rsolie.net/Music_for_young_string_players/Renaissance/A_Gabrieli,_Ricercar_del_Secondo_Tuono.MUS","A Gabrieli, Ricercar del Secondo Tuono")</f>
        <v>A Gabrieli, Ricercar del Secondo Tuono</v>
      </c>
      <c r="E35" s="15" t="s">
        <v>105</v>
      </c>
      <c r="F35" s="15" t="s">
        <v>18</v>
      </c>
      <c r="G35" s="5">
        <v>4</v>
      </c>
      <c r="H35" s="42"/>
    </row>
    <row r="36" spans="1:8" x14ac:dyDescent="0.25">
      <c r="A36" s="1">
        <v>35</v>
      </c>
      <c r="B36" s="5"/>
      <c r="C36" s="16"/>
      <c r="D36" s="33" t="str">
        <f>HYPERLINK("http://www.rsolie.net/Music_for_young_string_players/Renaissance/A_Gabrieli,_Ricercar_del_Sesto_Tuono.MUS","A Gabrieli, Ricercar del Sesto Tuono")</f>
        <v>A Gabrieli, Ricercar del Sesto Tuono</v>
      </c>
      <c r="E36" s="15" t="s">
        <v>105</v>
      </c>
      <c r="F36" s="15" t="s">
        <v>18</v>
      </c>
      <c r="G36" s="5">
        <v>4</v>
      </c>
      <c r="H36" s="42"/>
    </row>
    <row r="37" spans="1:8" x14ac:dyDescent="0.25">
      <c r="A37" s="1">
        <v>36</v>
      </c>
      <c r="B37" s="5"/>
      <c r="C37" s="16"/>
      <c r="D37" s="33" t="str">
        <f>HYPERLINK("http://www.rsolie.net/Music_for_young_string_players/Renaissance/A_Gabrieli,_Ricercar_del_Settimo_Tuono.MUS","A Gabrieli, Ricercar del Settimo Tuono")</f>
        <v>A Gabrieli, Ricercar del Settimo Tuono</v>
      </c>
      <c r="E37" s="15" t="s">
        <v>105</v>
      </c>
      <c r="F37" s="15" t="s">
        <v>18</v>
      </c>
      <c r="G37" s="5">
        <v>4</v>
      </c>
      <c r="H37" s="42"/>
    </row>
    <row r="38" spans="1:8" x14ac:dyDescent="0.25">
      <c r="A38" s="1">
        <v>37</v>
      </c>
      <c r="B38" s="5"/>
      <c r="C38" s="16"/>
      <c r="D38" s="33" t="str">
        <f>HYPERLINK("http://www.rsolie.net/Music_for_young_string_players/Renaissance/A_Gabrieli,_Ricercar_del_Nono_Tuono.MUS","A Gabrieli, Ricercar del Nono Tuono")</f>
        <v>A Gabrieli, Ricercar del Nono Tuono</v>
      </c>
      <c r="E38" s="15" t="s">
        <v>105</v>
      </c>
      <c r="F38" s="15" t="s">
        <v>18</v>
      </c>
      <c r="G38" s="5">
        <v>4</v>
      </c>
      <c r="H38" s="42"/>
    </row>
    <row r="39" spans="1:8" x14ac:dyDescent="0.25">
      <c r="A39" s="1">
        <v>38</v>
      </c>
      <c r="B39" s="5"/>
      <c r="C39" s="16"/>
      <c r="D39" s="33" t="str">
        <f>HYPERLINK("http://www.rsolie.net/Music_for_young_string_players/Renaissance/A_Gabrieli,_Ricercar_del_Duodecimo_Tuono.mus","A Gabrieli, Ricercar del Duodecimo Tuono")</f>
        <v>A Gabrieli, Ricercar del Duodecimo Tuono</v>
      </c>
      <c r="E39" s="15" t="s">
        <v>105</v>
      </c>
      <c r="F39" s="15" t="s">
        <v>18</v>
      </c>
      <c r="G39" s="5">
        <v>4</v>
      </c>
      <c r="H39" s="42"/>
    </row>
    <row r="40" spans="1:8" x14ac:dyDescent="0.25">
      <c r="A40" s="1">
        <v>39</v>
      </c>
      <c r="B40" s="5"/>
      <c r="C40" s="16" t="s">
        <v>7</v>
      </c>
      <c r="D40" s="33" t="str">
        <f>HYPERLINK("http://www.rsolie.net/Music_for_young_string_players/Renaissance/G_Gabrieli,_Canzon_prima,_1608,_La_Spiritata.MUS","G Gabrieli, Canzon prima, 1608, La Spiritata")</f>
        <v>G Gabrieli, Canzon prima, 1608, La Spiritata</v>
      </c>
      <c r="E40" s="15" t="s">
        <v>105</v>
      </c>
      <c r="F40" s="15" t="s">
        <v>18</v>
      </c>
      <c r="G40" s="5">
        <v>4</v>
      </c>
      <c r="H40" s="42"/>
    </row>
    <row r="41" spans="1:8" x14ac:dyDescent="0.25">
      <c r="A41" s="1">
        <v>40</v>
      </c>
      <c r="B41" s="5"/>
      <c r="C41" s="16"/>
      <c r="D41" s="33" t="str">
        <f>HYPERLINK("http://www.rsolie.net/Music_for_young_string_players/Renaissance/G_Gabrieli,_Canzon_seconda,_1608.MUS","G Gabrieli, Canzon seconda, 1608")</f>
        <v>G Gabrieli, Canzon seconda, 1608</v>
      </c>
      <c r="E41" s="15" t="s">
        <v>105</v>
      </c>
      <c r="F41" s="15" t="s">
        <v>18</v>
      </c>
      <c r="G41" s="5">
        <v>4</v>
      </c>
      <c r="H41" s="42"/>
    </row>
    <row r="42" spans="1:8" x14ac:dyDescent="0.25">
      <c r="A42" s="1">
        <v>41</v>
      </c>
      <c r="B42" s="5"/>
      <c r="C42" s="16"/>
      <c r="D42" s="33" t="str">
        <f>HYPERLINK("http://www.rsolie.net/Music_for_young_string_players/Renaissance/G_Gabrieli,_Canzon_terza,_1608.MUS","G Gabrieli, Canzon terza, 1608")</f>
        <v>G Gabrieli, Canzon terza, 1608</v>
      </c>
      <c r="E42" s="15" t="s">
        <v>105</v>
      </c>
      <c r="F42" s="15" t="s">
        <v>18</v>
      </c>
      <c r="G42" s="5">
        <v>4</v>
      </c>
      <c r="H42" s="42"/>
    </row>
    <row r="43" spans="1:8" x14ac:dyDescent="0.25">
      <c r="A43" s="1">
        <v>42</v>
      </c>
      <c r="B43" s="5"/>
      <c r="C43" s="16"/>
      <c r="D43" s="33" t="str">
        <f>HYPERLINK("http://www.rsolie.net/Music_for_young_string_players/Renaissance/G_Gabrieli,_Canzon_quarta,_1608.MUS","G Gabrieli, Canzon quarta, 1608")</f>
        <v>G Gabrieli, Canzon quarta, 1608</v>
      </c>
      <c r="E43" s="15" t="s">
        <v>105</v>
      </c>
      <c r="F43" s="15" t="s">
        <v>18</v>
      </c>
      <c r="G43" s="5">
        <v>4</v>
      </c>
      <c r="H43" s="42"/>
    </row>
    <row r="44" spans="1:8" x14ac:dyDescent="0.25">
      <c r="A44" s="1">
        <v>43</v>
      </c>
      <c r="B44" s="5"/>
      <c r="C44" s="16"/>
      <c r="D44" s="33" t="str">
        <f>HYPERLINK("http://www.rsolie.net/Music_for_young_string_players/Renaissance/G_Gabrieli,_Canzon_Prima,_1615,_2_va.MUS","G Gabrieli, Canzon Prima, 1615, 2 va")</f>
        <v>G Gabrieli, Canzon Prima, 1615, 2 va</v>
      </c>
      <c r="E44" s="15" t="s">
        <v>105</v>
      </c>
      <c r="F44" s="15" t="s">
        <v>19</v>
      </c>
      <c r="G44" s="5">
        <v>4</v>
      </c>
      <c r="H44" s="42"/>
    </row>
    <row r="45" spans="1:8" x14ac:dyDescent="0.25">
      <c r="A45" s="1">
        <v>44</v>
      </c>
      <c r="B45" s="5"/>
      <c r="C45" s="16"/>
      <c r="D45" s="33" t="str">
        <f>HYPERLINK("http://www.rsolie.net/Music_for_young_string_players/Renaissance/G_Gabrieli,_Canzon_Prima,_1615,_2_vc.MUS","G Gabrieli, Canzon Prima, 1615, 2 vc")</f>
        <v>G Gabrieli, Canzon Prima, 1615, 2 vc</v>
      </c>
      <c r="E45" s="15" t="s">
        <v>105</v>
      </c>
      <c r="F45" s="15" t="s">
        <v>19</v>
      </c>
      <c r="G45" s="5">
        <v>4</v>
      </c>
      <c r="H45" s="42"/>
    </row>
    <row r="46" spans="1:8" x14ac:dyDescent="0.25">
      <c r="A46" s="1">
        <v>45</v>
      </c>
      <c r="B46" s="5"/>
      <c r="C46" s="16"/>
      <c r="D46" s="33" t="str">
        <f>HYPERLINK("http://www.rsolie.net/Music_for_young_string_players/Renaissance/G_Gabrieli,_Sonata_con_tre_violini.MUS","G Gabrieli, Sonata con tre violini")</f>
        <v>G Gabrieli, Sonata con tre violini</v>
      </c>
      <c r="E46" s="15" t="s">
        <v>105</v>
      </c>
      <c r="F46" s="15" t="s">
        <v>18</v>
      </c>
      <c r="G46" s="5">
        <v>4</v>
      </c>
      <c r="H46" s="42"/>
    </row>
    <row r="47" spans="1:8" x14ac:dyDescent="0.25">
      <c r="A47" s="1">
        <v>46</v>
      </c>
      <c r="B47" s="5"/>
      <c r="C47" s="16" t="s">
        <v>27</v>
      </c>
      <c r="D47" s="33" t="str">
        <f>HYPERLINK("http://www.rsolie.net/Music_for_young_string_players/Renaissance/Hassler,_Wer_singt,_madrigal_a_6.MUS","Hassler, Wer singt, madrigal a 6")</f>
        <v>Hassler, Wer singt, madrigal a 6</v>
      </c>
      <c r="E47" s="15" t="s">
        <v>105</v>
      </c>
      <c r="F47" s="15" t="s">
        <v>20</v>
      </c>
      <c r="G47" s="5">
        <v>4</v>
      </c>
      <c r="H47" s="42"/>
    </row>
    <row r="48" spans="1:8" x14ac:dyDescent="0.25">
      <c r="A48" s="1">
        <v>47</v>
      </c>
      <c r="B48" s="5"/>
      <c r="C48" s="16"/>
      <c r="D48" s="33" t="str">
        <f>HYPERLINK("http://www.rsolie.net/Music_for_young_string_players/Renaissance/Hassler,_Ten_Intradas_and_a_Galliarde.MUS","Hassler, Ten Intradas and a Galliarde")</f>
        <v>Hassler, Ten Intradas and a Galliarde</v>
      </c>
      <c r="E48" s="15" t="s">
        <v>105</v>
      </c>
      <c r="F48" s="15" t="s">
        <v>20</v>
      </c>
      <c r="G48" s="5">
        <v>4</v>
      </c>
      <c r="H48" s="42"/>
    </row>
    <row r="49" spans="1:8" x14ac:dyDescent="0.25">
      <c r="A49" s="1">
        <v>48</v>
      </c>
      <c r="B49" s="5"/>
      <c r="C49" s="16" t="s">
        <v>120</v>
      </c>
      <c r="D49" s="33" t="str">
        <f>HYPERLINK("http://www.rsolie.net/Music_for_young_string_players/Renaissance/Holborne,_The_Honie-Suckle.MUS","Holborne, The Honie-Suckle")</f>
        <v>Holborne, The Honie-Suckle</v>
      </c>
      <c r="E49" s="15" t="s">
        <v>105</v>
      </c>
      <c r="F49" s="15" t="s">
        <v>19</v>
      </c>
      <c r="G49" s="5">
        <v>4</v>
      </c>
      <c r="H49" s="42"/>
    </row>
    <row r="50" spans="1:8" x14ac:dyDescent="0.25">
      <c r="A50" s="1">
        <v>49</v>
      </c>
      <c r="B50" s="5"/>
      <c r="C50" s="16" t="s">
        <v>6</v>
      </c>
      <c r="D50" s="33" t="str">
        <f>HYPERLINK("http://www.rsolie.net/Music_for_young_string_players/Renaissance/Maschera,_Canzon_prima,_La_Capriola.MUS","Maschera, Canzon prima, La Capriola")</f>
        <v>Maschera, Canzon prima, La Capriola</v>
      </c>
      <c r="E50" s="15" t="s">
        <v>105</v>
      </c>
      <c r="F50" s="15" t="s">
        <v>18</v>
      </c>
      <c r="G50" s="5">
        <v>4</v>
      </c>
      <c r="H50" s="42"/>
    </row>
    <row r="51" spans="1:8" x14ac:dyDescent="0.25">
      <c r="A51" s="1">
        <v>50</v>
      </c>
      <c r="B51" s="5"/>
      <c r="C51" s="16"/>
      <c r="D51" s="33" t="str">
        <f>HYPERLINK("http://www.rsolie.net/Music_for_young_string_players/Renaissance/Maschera,_Canzon_quinta,_La_Maggia.MUS","Maschera, Canzon quinta, La Maggia")</f>
        <v>Maschera, Canzon quinta, La Maggia</v>
      </c>
      <c r="E51" s="15" t="s">
        <v>105</v>
      </c>
      <c r="F51" s="15" t="s">
        <v>18</v>
      </c>
      <c r="G51" s="5">
        <v>4</v>
      </c>
      <c r="H51" s="42"/>
    </row>
    <row r="52" spans="1:8" x14ac:dyDescent="0.25">
      <c r="A52" s="1">
        <v>51</v>
      </c>
      <c r="B52" s="5"/>
      <c r="C52" s="16"/>
      <c r="D52" s="33" t="str">
        <f>HYPERLINK("http://www.rsolie.net/Music_for_young_string_players/Renaissance/Maschera,_Canzon_settima,_al_S._Pompeo_Coradello.MUS","Maschera, Canzon settima, al S. Pompeo Coradello")</f>
        <v>Maschera, Canzon settima, al S. Pompeo Coradello</v>
      </c>
      <c r="E52" s="15" t="s">
        <v>105</v>
      </c>
      <c r="F52" s="15" t="s">
        <v>18</v>
      </c>
      <c r="G52" s="5">
        <v>4</v>
      </c>
      <c r="H52" s="42"/>
    </row>
    <row r="53" spans="1:8" x14ac:dyDescent="0.25">
      <c r="A53" s="1">
        <v>52</v>
      </c>
      <c r="B53" s="5"/>
      <c r="C53" s="16"/>
      <c r="D53" s="33" t="str">
        <f>HYPERLINK("http://www.rsolie.net/Music_for_young_string_players/Renaissance/Maschera,_Canzon_decimaterza,_La_Girella.MUS","Maschera, Canzon decimaterza, La Girella")</f>
        <v>Maschera, Canzon decimaterza, La Girella</v>
      </c>
      <c r="E53" s="15" t="s">
        <v>105</v>
      </c>
      <c r="F53" s="15" t="s">
        <v>18</v>
      </c>
      <c r="G53" s="5">
        <v>4</v>
      </c>
      <c r="H53" s="42"/>
    </row>
    <row r="54" spans="1:8" x14ac:dyDescent="0.25">
      <c r="A54" s="1">
        <v>53</v>
      </c>
      <c r="B54" s="5"/>
      <c r="C54" s="16"/>
      <c r="D54" s="33" t="str">
        <f>HYPERLINK("http://www.rsolie.net/Music_for_young_string_players/Renaissance/Maschera,_Canzon_decimaquinta.MUS","Maschera, Canzon decimaquinta")</f>
        <v>Maschera, Canzon decimaquinta</v>
      </c>
      <c r="E54" s="15" t="s">
        <v>105</v>
      </c>
      <c r="F54" s="15" t="s">
        <v>18</v>
      </c>
      <c r="G54" s="5">
        <v>4</v>
      </c>
      <c r="H54" s="42"/>
    </row>
    <row r="55" spans="1:8" x14ac:dyDescent="0.25">
      <c r="A55" s="1">
        <v>54</v>
      </c>
      <c r="B55" s="5"/>
      <c r="C55" s="16"/>
      <c r="D55" s="33" t="str">
        <f>HYPERLINK("http://www.rsolie.net/Music_for_young_string_players/Renaissance/Maschera,_Canzona_a_4.MUS","Maschera, Canzona à 4")</f>
        <v>Maschera, Canzona à 4</v>
      </c>
      <c r="E55" s="15" t="s">
        <v>105</v>
      </c>
      <c r="F55" s="15" t="s">
        <v>18</v>
      </c>
      <c r="G55" s="5">
        <v>4</v>
      </c>
      <c r="H55" s="42"/>
    </row>
    <row r="56" spans="1:8" x14ac:dyDescent="0.25">
      <c r="A56" s="1">
        <v>55</v>
      </c>
      <c r="B56" s="5"/>
      <c r="C56" s="16" t="s">
        <v>12</v>
      </c>
      <c r="D56" s="33" t="str">
        <f>HYPERLINK("http://www.rsolie.net/Music_for_young_string_players/Renaissance/Merula,_Canzona_La_Gonzaga.MUS","Merula, Canzona La Gonzaga")</f>
        <v>Merula, Canzona La Gonzaga</v>
      </c>
      <c r="E56" s="15" t="s">
        <v>105</v>
      </c>
      <c r="F56" s="15" t="s">
        <v>22</v>
      </c>
      <c r="G56" s="5">
        <v>4</v>
      </c>
      <c r="H56" s="42"/>
    </row>
    <row r="57" spans="1:8" x14ac:dyDescent="0.25">
      <c r="A57" s="1">
        <v>56</v>
      </c>
      <c r="B57" s="5"/>
      <c r="C57" s="16"/>
      <c r="D57" s="33" t="str">
        <f>HYPERLINK("http://www.rsolie.net/Music_for_young_string_players/Renaissance/Merula,_Canzon_La_Malombra.MUS","Merula, Canzon La Malombra")</f>
        <v>Merula, Canzon La Malombra</v>
      </c>
      <c r="E57" s="15" t="s">
        <v>105</v>
      </c>
      <c r="F57" s="15" t="s">
        <v>22</v>
      </c>
      <c r="G57" s="5">
        <v>4</v>
      </c>
      <c r="H57" s="42"/>
    </row>
    <row r="58" spans="1:8" x14ac:dyDescent="0.25">
      <c r="A58" s="1">
        <v>57</v>
      </c>
      <c r="B58" s="5"/>
      <c r="C58" s="16"/>
      <c r="D58" s="33" t="str">
        <f>HYPERLINK("http://www.rsolie.net/Music_for_young_string_players/Renaissance/Merula,_Canzon_La_Strada.MUS","Merula, Canzon La Strada")</f>
        <v>Merula, Canzon La Strada</v>
      </c>
      <c r="E58" s="15" t="s">
        <v>105</v>
      </c>
      <c r="F58" s="15" t="s">
        <v>22</v>
      </c>
      <c r="G58" s="5">
        <v>4</v>
      </c>
      <c r="H58" s="42"/>
    </row>
    <row r="59" spans="1:8" x14ac:dyDescent="0.25">
      <c r="A59" s="1">
        <v>58</v>
      </c>
      <c r="B59" s="5"/>
      <c r="C59" s="16" t="s">
        <v>121</v>
      </c>
      <c r="D59" s="33" t="str">
        <f>HYPERLINK("http://www.rsolie.net/Music_for_young_string_players/Renaissance/Morley,_Three-Part_Fantasia_for_treble_instruments.MUS","Morley, Three-Part Fantasia for treble instruments")</f>
        <v>Morley, Three-Part Fantasia for treble instruments</v>
      </c>
      <c r="E59" s="15" t="s">
        <v>105</v>
      </c>
      <c r="F59" s="15" t="s">
        <v>22</v>
      </c>
      <c r="G59" s="5">
        <v>4</v>
      </c>
      <c r="H59" s="42"/>
    </row>
    <row r="60" spans="1:8" x14ac:dyDescent="0.25">
      <c r="A60" s="1">
        <v>59</v>
      </c>
      <c r="B60" s="5"/>
      <c r="C60" s="16" t="s">
        <v>122</v>
      </c>
      <c r="D60" s="33" t="str">
        <f>HYPERLINK("http://www.rsolie.net/Music_for_young_string_players/Renaissance/Nicholson,_In_a_Merry_May_Morn.MUS","Nicholson, In a Merry May Morn")</f>
        <v>Nicholson, In a Merry May Morn</v>
      </c>
      <c r="E60" s="15" t="s">
        <v>105</v>
      </c>
      <c r="F60" s="15" t="s">
        <v>24</v>
      </c>
      <c r="G60" s="5">
        <v>4</v>
      </c>
      <c r="H60" s="42"/>
    </row>
    <row r="61" spans="1:8" x14ac:dyDescent="0.25">
      <c r="A61" s="1">
        <v>60</v>
      </c>
      <c r="B61" s="5"/>
      <c r="C61" s="16" t="s">
        <v>10</v>
      </c>
      <c r="D61" s="33" t="str">
        <f>HYPERLINK("http://www.rsolie.net/Music_for_young_string_players/Renaissance/Praetorius,_Wachet_auf_a7.MUS","Praetorius, Wachet auf a7")</f>
        <v>Praetorius, Wachet auf a7</v>
      </c>
      <c r="E61" s="15" t="s">
        <v>105</v>
      </c>
      <c r="F61" s="15" t="s">
        <v>21</v>
      </c>
      <c r="G61" s="5">
        <v>4</v>
      </c>
      <c r="H61" s="42"/>
    </row>
    <row r="62" spans="1:8" x14ac:dyDescent="0.25">
      <c r="A62" s="1">
        <v>61</v>
      </c>
      <c r="B62" s="5"/>
      <c r="C62" s="16"/>
      <c r="D62" s="33" t="str">
        <f>HYPERLINK("http://www.rsolie.net/Music_for_young_string_players/Renaissance/Praetorius,_Bransle_double_2.MUS","Praetorius, Bransle double 2")</f>
        <v>Praetorius, Bransle double 2</v>
      </c>
      <c r="E62" s="15" t="s">
        <v>105</v>
      </c>
      <c r="F62" s="15" t="s">
        <v>19</v>
      </c>
      <c r="G62" s="5">
        <v>3</v>
      </c>
      <c r="H62" s="42"/>
    </row>
    <row r="63" spans="1:8" x14ac:dyDescent="0.25">
      <c r="A63" s="1">
        <v>62</v>
      </c>
      <c r="B63" s="5"/>
      <c r="C63" s="16"/>
      <c r="D63" s="33" t="str">
        <f>HYPERLINK("http://www.rsolie.net/Music_for_young_string_players/Renaissance/Praetorius,_Fire_Dance.MUS","Praetorius, Fire Dance")</f>
        <v>Praetorius, Fire Dance</v>
      </c>
      <c r="E63" s="15" t="s">
        <v>105</v>
      </c>
      <c r="F63" s="15" t="s">
        <v>18</v>
      </c>
      <c r="G63" s="5">
        <v>3</v>
      </c>
      <c r="H63" s="42"/>
    </row>
    <row r="64" spans="1:8" x14ac:dyDescent="0.25">
      <c r="A64" s="1">
        <v>63</v>
      </c>
      <c r="B64" s="5"/>
      <c r="C64" s="16"/>
      <c r="D64" s="33" t="str">
        <f>HYPERLINK("http://www.rsolie.net/Music_for_young_string_players/Renaissance/Praetorius,_La_Bourree.MUS","Praetorius, La Bourrée")</f>
        <v>Praetorius, La Bourrée</v>
      </c>
      <c r="E64" s="15" t="s">
        <v>105</v>
      </c>
      <c r="F64" s="15" t="s">
        <v>18</v>
      </c>
      <c r="G64" s="5">
        <v>3</v>
      </c>
      <c r="H64" s="42"/>
    </row>
    <row r="65" spans="1:8" x14ac:dyDescent="0.25">
      <c r="A65" s="1">
        <v>64</v>
      </c>
      <c r="B65" s="5"/>
      <c r="C65" s="16"/>
      <c r="D65" s="33" t="str">
        <f>HYPERLINK("http://www.rsolie.net/Music_for_young_string_players/Renaissance/Praetorius,_Ten_Dances_in_Five_Parts.MUS","Praetorius, Ten Dances in Five Parts")</f>
        <v>Praetorius, Ten Dances in Five Parts</v>
      </c>
      <c r="E65" s="15" t="s">
        <v>105</v>
      </c>
      <c r="F65" s="15" t="s">
        <v>19</v>
      </c>
      <c r="G65" s="5">
        <v>4</v>
      </c>
      <c r="H65" s="42"/>
    </row>
    <row r="66" spans="1:8" x14ac:dyDescent="0.25">
      <c r="A66" s="1">
        <v>65</v>
      </c>
      <c r="B66" s="5"/>
      <c r="C66" s="16"/>
      <c r="D66" s="33" t="str">
        <f>HYPERLINK("http://www.rsolie.net/Music_for_young_string_players/Renaissance/Praetorius,_Two_Six-part_Passamezzi.MUS","Praetorius, Two Six-part Passamezzi")</f>
        <v>Praetorius, Two Six-part Passamezzi</v>
      </c>
      <c r="E66" s="15" t="s">
        <v>105</v>
      </c>
      <c r="F66" s="15" t="s">
        <v>20</v>
      </c>
      <c r="G66" s="5">
        <v>4</v>
      </c>
      <c r="H66" s="42"/>
    </row>
    <row r="67" spans="1:8" x14ac:dyDescent="0.25">
      <c r="A67" s="1">
        <v>66</v>
      </c>
      <c r="B67" s="5"/>
      <c r="C67" s="16" t="s">
        <v>8</v>
      </c>
      <c r="D67" s="33" t="str">
        <f>HYPERLINK("http://www.rsolie.net/Music_for_young_string_players/Renaissance/Purcell,_In_Nomine_a_6.MUS","Purcell, In Nomine a 6")</f>
        <v>Purcell, In Nomine a 6</v>
      </c>
      <c r="E67" s="15" t="s">
        <v>105</v>
      </c>
      <c r="F67" s="15" t="s">
        <v>20</v>
      </c>
      <c r="G67" s="5">
        <v>4</v>
      </c>
      <c r="H67" s="42"/>
    </row>
    <row r="68" spans="1:8" x14ac:dyDescent="0.25">
      <c r="A68" s="1">
        <v>67</v>
      </c>
      <c r="B68" s="5"/>
      <c r="C68" s="16"/>
      <c r="D68" s="33" t="str">
        <f>HYPERLINK("http://www.rsolie.net/Music_for_young_string_players/Renaissance/Purcell,_In_Nomine_a_7.MUS","Purcell, In Nomine a 7")</f>
        <v>Purcell, In Nomine a 7</v>
      </c>
      <c r="E68" s="15" t="s">
        <v>105</v>
      </c>
      <c r="F68" s="15" t="s">
        <v>21</v>
      </c>
      <c r="G68" s="5">
        <v>4</v>
      </c>
      <c r="H68" s="42"/>
    </row>
    <row r="69" spans="1:8" x14ac:dyDescent="0.25">
      <c r="A69" s="1">
        <v>68</v>
      </c>
      <c r="B69" s="5"/>
      <c r="C69" s="16"/>
      <c r="D69" s="33" t="str">
        <f>HYPERLINK("http://www.rsolie.net/Music_for_young_string_players/Renaissance/Purcell,_Fantasia_Upon_One_Note.MUS","Purcell, Fantasia Upon One Note")</f>
        <v>Purcell, Fantasia Upon One Note</v>
      </c>
      <c r="E69" s="15" t="s">
        <v>105</v>
      </c>
      <c r="F69" s="15" t="s">
        <v>19</v>
      </c>
      <c r="G69" s="5">
        <v>4</v>
      </c>
      <c r="H69" s="42"/>
    </row>
    <row r="70" spans="1:8" x14ac:dyDescent="0.25">
      <c r="A70" s="1">
        <v>69</v>
      </c>
      <c r="B70" s="5"/>
      <c r="C70" s="16" t="s">
        <v>123</v>
      </c>
      <c r="D70" s="33" t="str">
        <f>HYPERLINK("http://www.rsolie.net/Music_for_young_string_players/Renaissance/Ravenscroft,_Ut_re_mi_fa_sol_la.MUS","Ravenscroft, Ut re mi fa sol la")</f>
        <v>Ravenscroft, Ut re mi fa sol la</v>
      </c>
      <c r="E70" s="15" t="s">
        <v>105</v>
      </c>
      <c r="F70" s="15" t="s">
        <v>98</v>
      </c>
      <c r="G70" s="5">
        <v>4</v>
      </c>
      <c r="H70" s="42"/>
    </row>
    <row r="71" spans="1:8" x14ac:dyDescent="0.25">
      <c r="A71" s="1">
        <v>70</v>
      </c>
      <c r="B71" s="5"/>
      <c r="C71" s="16" t="s">
        <v>11</v>
      </c>
      <c r="D71" s="33" t="str">
        <f>HYPERLINK("http://www.rsolie.net/Music_for_young_string_players/Renaissance/Scheidt,_Canzon_super_Intradam_Aechiopicam.MUS","Scheidt, Canzon super Intradam Aechiopicam")</f>
        <v>Scheidt, Canzon super Intradam Aechiopicam</v>
      </c>
      <c r="E71" s="15" t="s">
        <v>105</v>
      </c>
      <c r="F71" s="15" t="s">
        <v>19</v>
      </c>
      <c r="G71" s="5">
        <v>4</v>
      </c>
      <c r="H71" s="42"/>
    </row>
    <row r="72" spans="1:8" x14ac:dyDescent="0.25">
      <c r="A72" s="1">
        <v>71</v>
      </c>
      <c r="B72" s="5"/>
      <c r="C72" s="16"/>
      <c r="D72" s="33" t="str">
        <f>HYPERLINK("http://www.rsolie.net/Music_for_young_string_players/Renaissance/Scheidt,_Canzon_Bergamasca.MUS","Scheidt, Canzon Bergamasca")</f>
        <v>Scheidt, Canzon Bergamasca</v>
      </c>
      <c r="E72" s="15" t="s">
        <v>105</v>
      </c>
      <c r="F72" s="15" t="s">
        <v>19</v>
      </c>
      <c r="G72" s="5">
        <v>4</v>
      </c>
      <c r="H72" s="42"/>
    </row>
    <row r="73" spans="1:8" x14ac:dyDescent="0.25">
      <c r="A73" s="1">
        <v>72</v>
      </c>
      <c r="B73" s="5"/>
      <c r="C73" s="16" t="s">
        <v>9</v>
      </c>
      <c r="D73" s="33" t="str">
        <f>HYPERLINK("http://www.rsolie.net/Music_for_young_string_players/Renaissance/Schein,_The_Four_Intradas_and_Two_Galliardas.MUS","Schein, The Four Intradas and Two Galliardas")</f>
        <v>Schein, The Four Intradas and Two Galliardas</v>
      </c>
      <c r="E73" s="15" t="s">
        <v>105</v>
      </c>
      <c r="F73" s="15" t="s">
        <v>19</v>
      </c>
      <c r="G73" s="5">
        <v>4</v>
      </c>
      <c r="H73" s="42"/>
    </row>
    <row r="74" spans="1:8" x14ac:dyDescent="0.25">
      <c r="A74" s="1">
        <v>73</v>
      </c>
      <c r="B74" s="5"/>
      <c r="C74" s="16"/>
      <c r="D74" s="33" t="str">
        <f>HYPERLINK("http://www.rsolie.net/Music_for_young_string_players/Renaissance/Schein,_Canzon_a_5.MUS","Schein, Canzon à 5")</f>
        <v>Schein, Canzon à 5</v>
      </c>
      <c r="E74" s="15" t="s">
        <v>105</v>
      </c>
      <c r="F74" s="15" t="s">
        <v>19</v>
      </c>
      <c r="G74" s="5">
        <v>4</v>
      </c>
      <c r="H74" s="42"/>
    </row>
    <row r="75" spans="1:8" x14ac:dyDescent="0.25">
      <c r="A75" s="1">
        <v>74</v>
      </c>
      <c r="B75" s="5"/>
      <c r="C75" s="16"/>
      <c r="D75" s="33" t="str">
        <f>HYPERLINK("http://www.rsolie.net/Music_for_young_string_players/Renaissance/Schein,_Canzon_a_6.MUS","Schein, Canzon à 6")</f>
        <v>Schein, Canzon à 6</v>
      </c>
      <c r="E75" s="15" t="s">
        <v>105</v>
      </c>
      <c r="F75" s="15" t="s">
        <v>20</v>
      </c>
      <c r="G75" s="5">
        <v>4</v>
      </c>
      <c r="H75" s="42"/>
    </row>
    <row r="76" spans="1:8" x14ac:dyDescent="0.25">
      <c r="A76" s="1">
        <v>75</v>
      </c>
      <c r="B76" s="5"/>
      <c r="C76" s="16" t="s">
        <v>124</v>
      </c>
      <c r="D76" s="33" t="str">
        <f>HYPERLINK("http://www.rsolie.net/Music_for_young_string_players/Renaissance/Tallis,_Canon.MUS","Tallis, Canon")</f>
        <v>Tallis, Canon</v>
      </c>
      <c r="E76" s="15" t="s">
        <v>105</v>
      </c>
      <c r="F76" s="15" t="s">
        <v>18</v>
      </c>
      <c r="G76" s="5">
        <v>3</v>
      </c>
      <c r="H76" s="42"/>
    </row>
    <row r="77" spans="1:8" x14ac:dyDescent="0.25">
      <c r="A77" s="1">
        <v>76</v>
      </c>
      <c r="B77" s="4" t="s">
        <v>118</v>
      </c>
      <c r="C77" s="17"/>
      <c r="D77" s="34" t="str">
        <f>HYPERLINK("http://www.rsolie.net/Music_for_young_string_players/Baroque/Albinoni,_Concerto_Op_7_No_8.MUS","Albinoni, Concerto Op 7 No 8")</f>
        <v>Albinoni, Concerto Op 7 No 8</v>
      </c>
      <c r="E77" s="17" t="s">
        <v>101</v>
      </c>
      <c r="F77" s="17" t="s">
        <v>152</v>
      </c>
      <c r="G77" s="4">
        <v>5</v>
      </c>
      <c r="H77" s="42"/>
    </row>
    <row r="78" spans="1:8" x14ac:dyDescent="0.25">
      <c r="A78" s="1">
        <v>77</v>
      </c>
      <c r="B78" s="4"/>
      <c r="C78" s="17" t="s">
        <v>119</v>
      </c>
      <c r="D78" s="34" t="str">
        <f>HYPERLINK("http://www.rsolie.net/Music_for_young_string_players/Baroque/J.S.Bach,_Bourree_from_the_Klaviersuite_BWV_820.MUS","J.S.Bach, Bourrée from the Klaviersuite BWV 820")</f>
        <v>J.S.Bach, Bourrée from the Klaviersuite BWV 820</v>
      </c>
      <c r="E78" s="17" t="s">
        <v>102</v>
      </c>
      <c r="F78" s="17" t="s">
        <v>30</v>
      </c>
      <c r="G78" s="4">
        <v>3</v>
      </c>
      <c r="H78" s="42"/>
    </row>
    <row r="79" spans="1:8" x14ac:dyDescent="0.25">
      <c r="A79" s="1">
        <v>78</v>
      </c>
      <c r="B79" s="4"/>
      <c r="C79" s="17"/>
      <c r="D79" s="34" t="str">
        <f>HYPERLINK("http://www.rsolie.net/Music_for_young_string_players/Baroque/J.S.Bach,_Entree_from_the_Klaviersuite_BWV_820.MUS","J.S.Bach, Entrée from the Klaviersuite BWV 820")</f>
        <v>J.S.Bach, Entrée from the Klaviersuite BWV 820</v>
      </c>
      <c r="E79" s="17" t="s">
        <v>102</v>
      </c>
      <c r="F79" s="17" t="s">
        <v>30</v>
      </c>
      <c r="G79" s="4">
        <v>4</v>
      </c>
      <c r="H79" s="42"/>
    </row>
    <row r="80" spans="1:8" x14ac:dyDescent="0.25">
      <c r="A80" s="1">
        <v>79</v>
      </c>
      <c r="B80" s="4"/>
      <c r="C80" s="17"/>
      <c r="D80" s="34" t="str">
        <f>HYPERLINK("http://www.rsolie.net/Music_for_young_string_players/Baroque/J.S.Bach,_Trio_from_the_Klaviersuite_BWV_820.MUS","J.S.Bach, Trio from the Klaviersuite BWV 820")</f>
        <v>J.S.Bach, Trio from the Klaviersuite BWV 820</v>
      </c>
      <c r="E80" s="17" t="s">
        <v>102</v>
      </c>
      <c r="F80" s="17" t="s">
        <v>30</v>
      </c>
      <c r="G80" s="4">
        <v>4</v>
      </c>
      <c r="H80" s="42"/>
    </row>
    <row r="81" spans="1:8" x14ac:dyDescent="0.25">
      <c r="A81" s="1">
        <v>80</v>
      </c>
      <c r="B81" s="4"/>
      <c r="C81" s="17"/>
      <c r="D81" s="34" t="str">
        <f>HYPERLINK("http://www.rsolie.net/Music_for_young_string_players/Baroque/J.S.Bach,_Gavotte_from_the_Klaviersuite_BWV_822.MUS","J.S.Bach, Gavotte from the Klaviersuite BWV 822")</f>
        <v>J.S.Bach, Gavotte from the Klaviersuite BWV 822</v>
      </c>
      <c r="E81" s="17" t="s">
        <v>102</v>
      </c>
      <c r="F81" s="17" t="s">
        <v>30</v>
      </c>
      <c r="G81" s="4">
        <v>4</v>
      </c>
      <c r="H81" s="42"/>
    </row>
    <row r="82" spans="1:8" x14ac:dyDescent="0.25">
      <c r="A82" s="1">
        <v>81</v>
      </c>
      <c r="B82" s="4"/>
      <c r="C82" s="17"/>
      <c r="D82" s="34" t="str">
        <f>HYPERLINK("http://www.rsolie.net/Music_for_young_string_players/Baroque/J.S.Bach,_Gavotte_from_the_Klaviersuite_BWV_822,_vc_&amp;_kbd.MUS","J.S.Bach, Gavotte from the Klaviersuite BWV 822, vc &amp; kbd")</f>
        <v>J.S.Bach, Gavotte from the Klaviersuite BWV 822, vc &amp; kbd</v>
      </c>
      <c r="E82" s="17" t="s">
        <v>104</v>
      </c>
      <c r="F82" s="17" t="s">
        <v>176</v>
      </c>
      <c r="G82" s="4">
        <v>4</v>
      </c>
      <c r="H82" s="42"/>
    </row>
    <row r="83" spans="1:8" x14ac:dyDescent="0.25">
      <c r="A83" s="1">
        <v>82</v>
      </c>
      <c r="B83" s="4"/>
      <c r="C83" s="17"/>
      <c r="D83" s="34" t="str">
        <f>HYPERLINK("http://www.rsolie.net/Music_for_young_string_players/Baroque/J.S.Bach,_Gavotte_from_the_Klaviersuite_BWV_822,_vn_&amp;_kbd.MUS","J.S.Bach, Gavotte from the Klaviersuite BWV 822, vn &amp; kbd")</f>
        <v>J.S.Bach, Gavotte from the Klaviersuite BWV 822, vn &amp; kbd</v>
      </c>
      <c r="E83" s="17" t="s">
        <v>104</v>
      </c>
      <c r="F83" s="17" t="s">
        <v>65</v>
      </c>
      <c r="G83" s="4">
        <v>4</v>
      </c>
      <c r="H83" s="42"/>
    </row>
    <row r="84" spans="1:8" x14ac:dyDescent="0.25">
      <c r="A84" s="1">
        <v>83</v>
      </c>
      <c r="B84" s="4"/>
      <c r="C84" s="17"/>
      <c r="D84" s="34" t="str">
        <f>HYPERLINK("http://www.rsolie.net/Music_for_young_string_players/Baroque/J.S.Bach,_Minuet_1_from_Klaviersuite_BWV_822,_2_fls_&amp;_Bc.MUS","J.S.Bach, Minuet 1 from Klaviersuite BWV 822, 2 fls &amp; Bc")</f>
        <v>J.S.Bach, Minuet 1 from Klaviersuite BWV 822, 2 fls &amp; Bc</v>
      </c>
      <c r="E84" s="17" t="s">
        <v>103</v>
      </c>
      <c r="F84" s="17" t="s">
        <v>30</v>
      </c>
      <c r="G84" s="4">
        <v>3</v>
      </c>
      <c r="H84" s="42"/>
    </row>
    <row r="85" spans="1:8" x14ac:dyDescent="0.25">
      <c r="A85" s="1">
        <v>84</v>
      </c>
      <c r="B85" s="4"/>
      <c r="C85" s="17"/>
      <c r="D85" s="34" t="str">
        <f>HYPERLINK("http://www.rsolie.net/Music_for_young_string_players/Baroque/J.S.Bach,_Minuet_1_from_Klaviersuite_BWV_822,_fl_&amp;_kbd.MUS","J.S.Bach, Minuet 1 from Klaviersuite BWV 822, fl &amp; kbd")</f>
        <v>J.S.Bach, Minuet 1 from Klaviersuite BWV 822, fl &amp; kbd</v>
      </c>
      <c r="E85" s="17" t="s">
        <v>104</v>
      </c>
      <c r="F85" s="17" t="s">
        <v>149</v>
      </c>
      <c r="G85" s="4">
        <v>3</v>
      </c>
      <c r="H85" s="42"/>
    </row>
    <row r="86" spans="1:8" x14ac:dyDescent="0.25">
      <c r="A86" s="1">
        <v>85</v>
      </c>
      <c r="B86" s="4"/>
      <c r="C86" s="17"/>
      <c r="D86" s="34" t="str">
        <f>HYPERLINK("http://www.rsolie.net/Music_for_young_string_players/Baroque/J.S.Bach,_Minuet_1_from_Klaviersuite_BWV_822,_trio-sonata.MUS","J.S.Bach, Minuet 1 from Klaviersuite BWV 822, trio-sonata")</f>
        <v>J.S.Bach, Minuet 1 from Klaviersuite BWV 822, trio-sonata</v>
      </c>
      <c r="E86" s="17" t="s">
        <v>102</v>
      </c>
      <c r="F86" s="17" t="s">
        <v>30</v>
      </c>
      <c r="G86" s="4">
        <v>3</v>
      </c>
      <c r="H86" s="42"/>
    </row>
    <row r="87" spans="1:8" x14ac:dyDescent="0.25">
      <c r="A87" s="1">
        <v>86</v>
      </c>
      <c r="B87" s="4"/>
      <c r="C87" s="17"/>
      <c r="D87" s="34" t="str">
        <f>HYPERLINK("http://www.rsolie.net/Music_for_young_string_players/Baroque/J.S.Bach,_Minuet_1_from_Klaviersuite_BWV_822,_vc_&amp;_kbd.MUS","J.S.Bach, Minuet 1 from Klaviersuite BWV 822, vc &amp; kbd")</f>
        <v>J.S.Bach, Minuet 1 from Klaviersuite BWV 822, vc &amp; kbd</v>
      </c>
      <c r="E87" s="17" t="s">
        <v>104</v>
      </c>
      <c r="F87" s="17" t="s">
        <v>176</v>
      </c>
      <c r="G87" s="4">
        <v>3</v>
      </c>
      <c r="H87" s="42"/>
    </row>
    <row r="88" spans="1:8" x14ac:dyDescent="0.25">
      <c r="A88" s="1">
        <v>87</v>
      </c>
      <c r="B88" s="4"/>
      <c r="C88" s="17"/>
      <c r="D88" s="34" t="str">
        <f>HYPERLINK("http://www.rsolie.net/Music_for_young_string_players/Baroque/J.S.Bach,_Minuet_1_from_Klaviersuite_BWV_822,_vn_&amp;_kbd.MUS","J.S.Bach, Minuet 1 from Klaviersuite BWV 822, vn &amp; kbd")</f>
        <v>J.S.Bach, Minuet 1 from Klaviersuite BWV 822, vn &amp; kbd</v>
      </c>
      <c r="E88" s="17" t="s">
        <v>104</v>
      </c>
      <c r="F88" s="17" t="s">
        <v>65</v>
      </c>
      <c r="G88" s="4">
        <v>3</v>
      </c>
      <c r="H88" s="42"/>
    </row>
    <row r="89" spans="1:8" x14ac:dyDescent="0.25">
      <c r="A89" s="1">
        <v>88</v>
      </c>
      <c r="B89" s="4"/>
      <c r="C89" s="17"/>
      <c r="D89" s="34" t="str">
        <f>HYPERLINK("http://www.rsolie.net/Music_for_young_string_players/Baroque/J.S.Bach,_Bourree_from_the_Klaviersuite_BWV_832.MUS","J.S.Bach, Bourrée from the Klaviersuite BWV 832")</f>
        <v>J.S.Bach, Bourrée from the Klaviersuite BWV 832</v>
      </c>
      <c r="E89" s="17" t="s">
        <v>102</v>
      </c>
      <c r="F89" s="17" t="s">
        <v>30</v>
      </c>
      <c r="G89" s="4">
        <v>3</v>
      </c>
      <c r="H89" s="42"/>
    </row>
    <row r="90" spans="1:8" x14ac:dyDescent="0.25">
      <c r="A90" s="1">
        <v>89</v>
      </c>
      <c r="B90" s="4"/>
      <c r="C90" s="17"/>
      <c r="D90" s="34" t="str">
        <f>HYPERLINK("http://www.rsolie.net/Music_for_young_string_players/Baroque/J.S.Bach,_Gavotte_from_the_French_Suite_for_Klavier,_BWV_816.MUS","J.S.Bach, Gavotte from the French Suite for Klavier, BWV 816")</f>
        <v>J.S.Bach, Gavotte from the French Suite for Klavier, BWV 816</v>
      </c>
      <c r="E90" s="17" t="s">
        <v>102</v>
      </c>
      <c r="F90" s="17" t="s">
        <v>30</v>
      </c>
      <c r="G90" s="4">
        <v>3</v>
      </c>
      <c r="H90" s="42"/>
    </row>
    <row r="91" spans="1:8" x14ac:dyDescent="0.25">
      <c r="A91" s="1">
        <v>90</v>
      </c>
      <c r="B91" s="4"/>
      <c r="C91" s="17"/>
      <c r="D91" s="34" t="str">
        <f>HYPERLINK("http://www.rsolie.net/Music_for_young_string_players/Baroque/J.S.Bach,_Gavotte_from_the_French_Suite_for_Klavier,_BWV_817.MUS","J.S.Bach, Gavotte from the French Suite for Klavier, BWV 817")</f>
        <v>J.S.Bach, Gavotte from the French Suite for Klavier, BWV 817</v>
      </c>
      <c r="E91" s="17" t="s">
        <v>102</v>
      </c>
      <c r="F91" s="17" t="s">
        <v>30</v>
      </c>
      <c r="G91" s="4">
        <v>3</v>
      </c>
      <c r="H91" s="42"/>
    </row>
    <row r="92" spans="1:8" x14ac:dyDescent="0.25">
      <c r="A92" s="1">
        <v>91</v>
      </c>
      <c r="B92" s="4"/>
      <c r="C92" s="17"/>
      <c r="D92" s="34" t="str">
        <f>HYPERLINK("http://www.rsolie.net/Music_for_young_string_players/Baroque/J.S.Bach,_Gavotte_from_the_English_Suite_for_Klavier,_BWV_808.MUS","J.S.Bach, Gavotte from the English Suite for Klavier, BWV 808")</f>
        <v>J.S.Bach, Gavotte from the English Suite for Klavier, BWV 808</v>
      </c>
      <c r="E92" s="17" t="s">
        <v>102</v>
      </c>
      <c r="F92" s="17" t="s">
        <v>30</v>
      </c>
      <c r="G92" s="4">
        <v>3</v>
      </c>
      <c r="H92" s="42"/>
    </row>
    <row r="93" spans="1:8" x14ac:dyDescent="0.25">
      <c r="A93" s="1">
        <v>92</v>
      </c>
      <c r="B93" s="4"/>
      <c r="C93" s="17"/>
      <c r="D93" s="34" t="str">
        <f>HYPERLINK("http://www.rsolie.net/Music_for_young_string_players/Baroque/J.S.Bach,_Gavotte_from_the_English_Suite_for_Klavier,_BWV_808,_vc_&amp;_kbd.MUS","J.S.Bach, Gavotte from the English Suite for Klavier, BWV 808, vc &amp; kbd")</f>
        <v>J.S.Bach, Gavotte from the English Suite for Klavier, BWV 808, vc &amp; kbd</v>
      </c>
      <c r="E93" s="17" t="s">
        <v>104</v>
      </c>
      <c r="F93" s="17" t="s">
        <v>176</v>
      </c>
      <c r="G93" s="4">
        <v>3</v>
      </c>
      <c r="H93" s="42"/>
    </row>
    <row r="94" spans="1:8" x14ac:dyDescent="0.25">
      <c r="A94" s="1">
        <v>93</v>
      </c>
      <c r="B94" s="4"/>
      <c r="C94" s="17"/>
      <c r="D94" s="34" t="str">
        <f>HYPERLINK("http://www.rsolie.net/Music_for_young_string_players/Baroque/J.S.Bach,_Musette_from_the_English_Suite_BWV_808.MUS","J.S.Bach, Musette from the English Suite BWV 808")</f>
        <v>J.S.Bach, Musette from the English Suite BWV 808</v>
      </c>
      <c r="E94" s="17" t="s">
        <v>102</v>
      </c>
      <c r="F94" s="17" t="s">
        <v>30</v>
      </c>
      <c r="G94" s="4">
        <v>3</v>
      </c>
      <c r="H94" s="42"/>
    </row>
    <row r="95" spans="1:8" x14ac:dyDescent="0.25">
      <c r="A95" s="1">
        <v>94</v>
      </c>
      <c r="B95" s="4"/>
      <c r="C95" s="17"/>
      <c r="D95" s="34" t="str">
        <f>HYPERLINK("http://www.rsolie.net/Music_for_young_string_players/Baroque/J.S.Bach,_Musette_from_the_English_Suite_BWV_808,_2_vas.MUS","J.S.Bach, Musette from the English Suite BWV 808, 2 vas")</f>
        <v>J.S.Bach, Musette from the English Suite BWV 808, 2 vas</v>
      </c>
      <c r="E95" s="17" t="s">
        <v>103</v>
      </c>
      <c r="F95" s="17" t="s">
        <v>32</v>
      </c>
      <c r="G95" s="4">
        <v>3</v>
      </c>
      <c r="H95" s="42"/>
    </row>
    <row r="96" spans="1:8" x14ac:dyDescent="0.25">
      <c r="A96" s="1">
        <v>95</v>
      </c>
      <c r="B96" s="4"/>
      <c r="C96" s="17"/>
      <c r="D96" s="34" t="str">
        <f>HYPERLINK("http://www.rsolie.net/Music_for_young_string_players/Baroque/J.S.Bach,_Musette_from_the_English_Suite_BWV_808,_va-kbd.MUS","J.S.Bach, Musette from the English Suite BWV 808, va-kbd")</f>
        <v>J.S.Bach, Musette from the English Suite BWV 808, va-kbd</v>
      </c>
      <c r="E96" s="17" t="s">
        <v>104</v>
      </c>
      <c r="F96" s="17" t="s">
        <v>175</v>
      </c>
      <c r="G96" s="4">
        <v>3</v>
      </c>
      <c r="H96" s="42"/>
    </row>
    <row r="97" spans="1:8" x14ac:dyDescent="0.25">
      <c r="A97" s="1">
        <v>96</v>
      </c>
      <c r="B97" s="4"/>
      <c r="C97" s="17"/>
      <c r="D97" s="34" t="str">
        <f>HYPERLINK("http://www.rsolie.net/Music_for_young_string_players/Baroque/J.S.Bach,_Musette_from_the_English_Suite_BWV_808,_va-vc.MUS","J.S.Bach, Musette from the English Suite BWV 808, va-vc")</f>
        <v>J.S.Bach, Musette from the English Suite BWV 808, va-vc</v>
      </c>
      <c r="E97" s="17" t="s">
        <v>103</v>
      </c>
      <c r="F97" s="17" t="s">
        <v>177</v>
      </c>
      <c r="G97" s="4">
        <v>3</v>
      </c>
      <c r="H97" s="42"/>
    </row>
    <row r="98" spans="1:8" x14ac:dyDescent="0.25">
      <c r="A98" s="1">
        <v>97</v>
      </c>
      <c r="B98" s="4"/>
      <c r="C98" s="17"/>
      <c r="D98" s="34" t="str">
        <f>HYPERLINK("http://www.rsolie.net/Music_for_young_string_players/Baroque/J.S.Bach,_Musette_from_the_English_Suite_BWV_808,_vn_&amp;_kbd.MUS","J.S.Bach, Musette from the English Suite BWV 808, vn &amp; kbd")</f>
        <v>J.S.Bach, Musette from the English Suite BWV 808, vn &amp; kbd</v>
      </c>
      <c r="E98" s="17" t="s">
        <v>104</v>
      </c>
      <c r="F98" s="17" t="s">
        <v>65</v>
      </c>
      <c r="G98" s="4">
        <v>3</v>
      </c>
      <c r="H98" s="42"/>
    </row>
    <row r="99" spans="1:8" x14ac:dyDescent="0.25">
      <c r="A99" s="1">
        <v>98</v>
      </c>
      <c r="B99" s="4"/>
      <c r="C99" s="17"/>
      <c r="D99" s="34" t="str">
        <f>HYPERLINK("http://www.rsolie.net/Music_for_young_string_players/Baroque/J.S.Bach,_Sarabande_and_Gavottes_from_the_English_Suite_BWV_811.MUS","J.S.Bach, Sarabande and Gavottes from the English Suite BWV 811")</f>
        <v>J.S.Bach, Sarabande and Gavottes from the English Suite BWV 811</v>
      </c>
      <c r="E99" s="17" t="s">
        <v>102</v>
      </c>
      <c r="F99" s="17" t="s">
        <v>33</v>
      </c>
      <c r="G99" s="4">
        <v>3</v>
      </c>
      <c r="H99" s="42"/>
    </row>
    <row r="100" spans="1:8" x14ac:dyDescent="0.25">
      <c r="A100" s="1">
        <v>99</v>
      </c>
      <c r="B100" s="4"/>
      <c r="C100" s="17"/>
      <c r="D100" s="34" t="str">
        <f>HYPERLINK("http://www.rsolie.net/Music_for_young_string_players/Baroque/J.S.Bach,_Minuet_from_the_Keyboard_Overture_BWV_820.MUS","J.S.Bach, Minuet from the Keyboard Overture BWV 820")</f>
        <v>J.S.Bach, Minuet from the Keyboard Overture BWV 820</v>
      </c>
      <c r="E100" s="17" t="s">
        <v>102</v>
      </c>
      <c r="F100" s="17" t="s">
        <v>30</v>
      </c>
      <c r="G100" s="4">
        <v>3</v>
      </c>
      <c r="H100" s="42"/>
    </row>
    <row r="101" spans="1:8" x14ac:dyDescent="0.25">
      <c r="A101" s="1">
        <v>100</v>
      </c>
      <c r="B101" s="4"/>
      <c r="C101" s="17"/>
      <c r="D101" s="34" t="str">
        <f>HYPERLINK("http://www.rsolie.net/Music_for_young_string_players/Baroque/J.S.Bach,_Bourree_from_the_Lute_Suite_BWV_996,_trio-sonata.MUS","J.S.Bach, Bourrée from the Lute Suite BWV 996, trio-sonata")</f>
        <v>J.S.Bach, Bourrée from the Lute Suite BWV 996, trio-sonata</v>
      </c>
      <c r="E101" s="17" t="s">
        <v>102</v>
      </c>
      <c r="F101" s="17" t="s">
        <v>30</v>
      </c>
      <c r="G101" s="4">
        <v>3</v>
      </c>
      <c r="H101" s="42"/>
    </row>
    <row r="102" spans="1:8" x14ac:dyDescent="0.25">
      <c r="A102" s="1">
        <v>101</v>
      </c>
      <c r="B102" s="4"/>
      <c r="C102" s="17"/>
      <c r="D102" s="34" t="str">
        <f>HYPERLINK("http://www.rsolie.net/Music_for_young_string_players/Baroque/J.S.Bach,_Bourree_from_the_Lute_Suite_BWV_996,_va_&amp;_kbd.MUS","J.S.Bach, Bourrée from the Lute Suite BWV 996, va &amp; kbd")</f>
        <v>J.S.Bach, Bourrée from the Lute Suite BWV 996, va &amp; kbd</v>
      </c>
      <c r="E102" s="17" t="s">
        <v>104</v>
      </c>
      <c r="F102" s="17" t="s">
        <v>175</v>
      </c>
      <c r="G102" s="4">
        <v>3</v>
      </c>
      <c r="H102" s="42"/>
    </row>
    <row r="103" spans="1:8" x14ac:dyDescent="0.25">
      <c r="A103" s="1">
        <v>102</v>
      </c>
      <c r="B103" s="4"/>
      <c r="C103" s="17"/>
      <c r="D103" s="34" t="str">
        <f>HYPERLINK("http://www.rsolie.net/Music_for_young_string_players/Baroque/J.S.Bach,_Bourree_from_the_Lute_Suite_BWV_996,_vc_&amp;_kbd.MUS","J.S.Bach, Bourrée from the Lute Suite BWV 996, vc &amp; kbd")</f>
        <v>J.S.Bach, Bourrée from the Lute Suite BWV 996, vc &amp; kbd</v>
      </c>
      <c r="E103" s="17" t="s">
        <v>104</v>
      </c>
      <c r="F103" s="17" t="s">
        <v>176</v>
      </c>
      <c r="G103" s="4">
        <v>3</v>
      </c>
      <c r="H103" s="42"/>
    </row>
    <row r="104" spans="1:8" x14ac:dyDescent="0.25">
      <c r="A104" s="1">
        <v>103</v>
      </c>
      <c r="B104" s="4"/>
      <c r="C104" s="17"/>
      <c r="D104" s="34" t="str">
        <f>HYPERLINK("http://www.rsolie.net/Music_for_young_string_players/Baroque/J.S.Bach,_Bourree_from_the_Lute_Suite_BWV_996,_vn_&amp;_kbd.MUS","J.S.Bach, Bourrée from the Lute Suite BWV 996, vn &amp; kbd")</f>
        <v>J.S.Bach, Bourrée from the Lute Suite BWV 996, vn &amp; kbd</v>
      </c>
      <c r="E104" s="17" t="s">
        <v>104</v>
      </c>
      <c r="F104" s="17" t="s">
        <v>65</v>
      </c>
      <c r="G104" s="4">
        <v>3</v>
      </c>
      <c r="H104" s="42"/>
    </row>
    <row r="105" spans="1:8" x14ac:dyDescent="0.25">
      <c r="A105" s="1">
        <v>104</v>
      </c>
      <c r="B105" s="4"/>
      <c r="C105" s="17"/>
      <c r="D105" s="34" t="str">
        <f>HYPERLINK("http://www.rsolie.net/Music_for_young_string_players/Baroque/Petzold,_Minuet_BWV_Anh_114.MUS","Petzold, Minuet BWV Anh 114")</f>
        <v>Petzold, Minuet BWV Anh 114</v>
      </c>
      <c r="E105" s="17" t="s">
        <v>102</v>
      </c>
      <c r="F105" s="17" t="s">
        <v>30</v>
      </c>
      <c r="G105" s="4">
        <v>3</v>
      </c>
      <c r="H105" s="42"/>
    </row>
    <row r="106" spans="1:8" x14ac:dyDescent="0.25">
      <c r="A106" s="1">
        <v>105</v>
      </c>
      <c r="B106" s="4"/>
      <c r="C106" s="17"/>
      <c r="D106" s="34" t="str">
        <f>HYPERLINK("http://www.rsolie.net/Music_for_young_string_players/Baroque/Petzold,_Minuet_BWV_Anh_114,_va-kbd.MUS","Petzold, Minuet BWV Anh 114, va-kbd")</f>
        <v>Petzold, Minuet BWV Anh 114, va-kbd</v>
      </c>
      <c r="E106" s="17" t="s">
        <v>104</v>
      </c>
      <c r="F106" s="17" t="s">
        <v>175</v>
      </c>
      <c r="G106" s="4">
        <v>3</v>
      </c>
      <c r="H106" s="42"/>
    </row>
    <row r="107" spans="1:8" x14ac:dyDescent="0.25">
      <c r="A107" s="1">
        <v>106</v>
      </c>
      <c r="B107" s="4"/>
      <c r="C107" s="17"/>
      <c r="D107" s="34" t="str">
        <f>HYPERLINK("http://www.rsolie.net/Music_for_young_string_players/Baroque/Petzold,_Minuet_BWV_Anh_114,_vc-kbd.MUS","Petzold, Minuet BWV Anh 114, vc-kbd")</f>
        <v>Petzold, Minuet BWV Anh 114, vc-kbd</v>
      </c>
      <c r="E107" s="17" t="s">
        <v>104</v>
      </c>
      <c r="F107" s="17" t="s">
        <v>176</v>
      </c>
      <c r="G107" s="4">
        <v>3</v>
      </c>
      <c r="H107" s="42"/>
    </row>
    <row r="108" spans="1:8" x14ac:dyDescent="0.25">
      <c r="A108" s="1">
        <v>107</v>
      </c>
      <c r="B108" s="4"/>
      <c r="C108" s="17"/>
      <c r="D108" s="34" t="str">
        <f>HYPERLINK("http://www.rsolie.net/Music_for_young_string_players/Baroque/J.S.Bach,_Minuet_BWV_Anh_115.MUS","J.S.Bach, Minuet BWV Anh 115")</f>
        <v>J.S.Bach, Minuet BWV Anh 115</v>
      </c>
      <c r="E108" s="17" t="s">
        <v>102</v>
      </c>
      <c r="F108" s="17" t="s">
        <v>30</v>
      </c>
      <c r="G108" s="4">
        <v>3</v>
      </c>
      <c r="H108" s="42"/>
    </row>
    <row r="109" spans="1:8" x14ac:dyDescent="0.25">
      <c r="A109" s="1">
        <v>108</v>
      </c>
      <c r="B109" s="4"/>
      <c r="C109" s="17"/>
      <c r="D109" s="34" t="str">
        <f>HYPERLINK("http://www.rsolie.net/Music_for_young_string_players/Baroque/J.S.Bach,_Minuet_BWV_Anh_115,_vc_&amp;_kbd.MUS","J.S.Bach, Minuet BWV Anh 115, vc &amp; kbd")</f>
        <v>J.S.Bach, Minuet BWV Anh 115, vc &amp; kbd</v>
      </c>
      <c r="E109" s="17" t="s">
        <v>104</v>
      </c>
      <c r="F109" s="17" t="s">
        <v>176</v>
      </c>
      <c r="G109" s="4">
        <v>3</v>
      </c>
      <c r="H109" s="42"/>
    </row>
    <row r="110" spans="1:8" x14ac:dyDescent="0.25">
      <c r="A110" s="1">
        <v>109</v>
      </c>
      <c r="B110" s="4"/>
      <c r="C110" s="17"/>
      <c r="D110" s="34" t="str">
        <f>HYPERLINK("http://www.rsolie.net/Music_for_young_string_players/Baroque/J.S.Bach,_Minuet_BWV_Anh_115,_vn_&amp;_kbd.MUS","J.S.Bach, Minuet BWV Anh 115, vn &amp; kbd")</f>
        <v>J.S.Bach, Minuet BWV Anh 115, vn &amp; kbd</v>
      </c>
      <c r="E110" s="17" t="s">
        <v>104</v>
      </c>
      <c r="F110" s="17" t="s">
        <v>65</v>
      </c>
      <c r="G110" s="4">
        <v>3</v>
      </c>
      <c r="H110" s="42"/>
    </row>
    <row r="111" spans="1:8" x14ac:dyDescent="0.25">
      <c r="A111" s="1">
        <v>110</v>
      </c>
      <c r="B111" s="4"/>
      <c r="C111" s="17"/>
      <c r="D111" s="34" t="str">
        <f>HYPERLINK("http://www.rsolie.net/Music_for_young_string_players/Baroque/J.S.Bach,_Minuet_BWV_Anh_116.MUS","J.S.Bach, Minuet BWV Anh 116")</f>
        <v>J.S.Bach, Minuet BWV Anh 116</v>
      </c>
      <c r="E111" s="17" t="s">
        <v>102</v>
      </c>
      <c r="F111" s="17" t="s">
        <v>30</v>
      </c>
      <c r="G111" s="4">
        <v>3</v>
      </c>
      <c r="H111" s="42"/>
    </row>
    <row r="112" spans="1:8" x14ac:dyDescent="0.25">
      <c r="A112" s="1">
        <v>111</v>
      </c>
      <c r="B112" s="4"/>
      <c r="C112" s="17"/>
      <c r="D112" s="34" t="str">
        <f>HYPERLINK("http://www.rsolie.net/Music_for_young_string_players/Baroque/J.S.Bach,_Minuet_BWV_Anh_116,_va_&amp;_kbd.MUS","J.S.Bach, Minuet BWV Anh 116, va &amp; kbd")</f>
        <v>J.S.Bach, Minuet BWV Anh 116, va &amp; kbd</v>
      </c>
      <c r="E112" s="17" t="s">
        <v>104</v>
      </c>
      <c r="F112" s="17" t="s">
        <v>175</v>
      </c>
      <c r="G112" s="4">
        <v>3</v>
      </c>
      <c r="H112" s="42"/>
    </row>
    <row r="113" spans="1:8" x14ac:dyDescent="0.25">
      <c r="A113" s="1">
        <v>112</v>
      </c>
      <c r="B113" s="4"/>
      <c r="C113" s="17"/>
      <c r="D113" s="34" t="str">
        <f>HYPERLINK("http://www.rsolie.net/Music_for_young_string_players/Baroque/J.S.Bach,_Minuet_BWV_Anh_116,_vc_&amp;_kbd.MUS","J.S.Bach, Minuet BWV Anh 116, vc &amp; kbd")</f>
        <v>J.S.Bach, Minuet BWV Anh 116, vc &amp; kbd</v>
      </c>
      <c r="E113" s="17" t="s">
        <v>104</v>
      </c>
      <c r="F113" s="17" t="s">
        <v>176</v>
      </c>
      <c r="G113" s="4">
        <v>3</v>
      </c>
      <c r="H113" s="42"/>
    </row>
    <row r="114" spans="1:8" x14ac:dyDescent="0.25">
      <c r="A114" s="1">
        <v>113</v>
      </c>
      <c r="B114" s="4"/>
      <c r="C114" s="17"/>
      <c r="D114" s="34" t="str">
        <f>HYPERLINK("http://www.rsolie.net/Music_for_young_string_players/Baroque/J.S.Bach,_Minuet_BWV_Anh_116,_vn_&amp;_kbd.MUS","J.S.Bach, Minuet BWV Anh 116, vn &amp; kbd")</f>
        <v>J.S.Bach, Minuet BWV Anh 116, vn &amp; kbd</v>
      </c>
      <c r="E114" s="17" t="s">
        <v>104</v>
      </c>
      <c r="F114" s="17" t="s">
        <v>65</v>
      </c>
      <c r="G114" s="4">
        <v>3</v>
      </c>
      <c r="H114" s="42"/>
    </row>
    <row r="115" spans="1:8" x14ac:dyDescent="0.25">
      <c r="A115" s="1">
        <v>114</v>
      </c>
      <c r="B115" s="4"/>
      <c r="C115" s="17"/>
      <c r="D115" s="34" t="str">
        <f>HYPERLINK("http://www.rsolie.net/Music_for_young_string_players/Baroque/J.S.Bach,_Polonaise_BWV_Anh_119.MUS","J.S.Bach, Polonaise BWV Anh 119")</f>
        <v>J.S.Bach, Polonaise BWV Anh 119</v>
      </c>
      <c r="E115" s="17" t="s">
        <v>102</v>
      </c>
      <c r="F115" s="17" t="s">
        <v>30</v>
      </c>
      <c r="G115" s="4">
        <v>4</v>
      </c>
      <c r="H115" s="42"/>
    </row>
    <row r="116" spans="1:8" x14ac:dyDescent="0.25">
      <c r="A116" s="1">
        <v>115</v>
      </c>
      <c r="B116" s="4"/>
      <c r="C116" s="17"/>
      <c r="D116" s="34" t="str">
        <f>HYPERLINK("http://www.rsolie.net/Music_for_young_string_players/Baroque/J.S.Bach,_March_BWV_Anh_122.MUS","J.S.Bach, March BWV Anh 122")</f>
        <v>J.S.Bach, March BWV Anh 122</v>
      </c>
      <c r="E116" s="17" t="s">
        <v>102</v>
      </c>
      <c r="F116" s="17" t="s">
        <v>30</v>
      </c>
      <c r="G116" s="4">
        <v>3</v>
      </c>
      <c r="H116" s="42"/>
    </row>
    <row r="117" spans="1:8" x14ac:dyDescent="0.25">
      <c r="A117" s="1">
        <v>116</v>
      </c>
      <c r="B117" s="4"/>
      <c r="C117" s="17"/>
      <c r="D117" s="34" t="str">
        <f>HYPERLINK("http://www.rsolie.net/Music_for_young_string_players/Baroque/J.S.Bach,_March_BWV_Anh_122,_kbd.MUS","J.S.Bach, March BWV Anh 122, kbd")</f>
        <v>J.S.Bach, March BWV Anh 122, kbd</v>
      </c>
      <c r="E117" s="17" t="s">
        <v>102</v>
      </c>
      <c r="F117" s="17" t="s">
        <v>30</v>
      </c>
      <c r="G117" s="4">
        <v>3</v>
      </c>
      <c r="H117" s="42"/>
    </row>
    <row r="118" spans="1:8" x14ac:dyDescent="0.25">
      <c r="A118" s="1">
        <v>117</v>
      </c>
      <c r="B118" s="4"/>
      <c r="C118" s="17"/>
      <c r="D118" s="34" t="str">
        <f>HYPERLINK("http://www.rsolie.net/Music_for_young_string_players/Baroque/J.S.Bach,_March_BWV_Anh_122,_vc-kbd.MUS","J.S.Bach, March BWV Anh 122, vc-kbd")</f>
        <v>J.S.Bach, March BWV Anh 122, vc-kbd</v>
      </c>
      <c r="E118" s="17" t="s">
        <v>104</v>
      </c>
      <c r="F118" s="17" t="s">
        <v>176</v>
      </c>
      <c r="G118" s="4">
        <v>3</v>
      </c>
      <c r="H118" s="42"/>
    </row>
    <row r="119" spans="1:8" x14ac:dyDescent="0.25">
      <c r="A119" s="1">
        <v>118</v>
      </c>
      <c r="B119" s="4"/>
      <c r="C119" s="17"/>
      <c r="D119" s="34" t="str">
        <f>HYPERLINK("http://www.rsolie.net/Music_for_young_string_players/Baroque/J.S.Bach,_March_BWV_Anh_122,_vn-kbd.MUS","J.S.Bach, March BWV Anh 122, vn-kbd")</f>
        <v>J.S.Bach, March BWV Anh 122, vn-kbd</v>
      </c>
      <c r="E119" s="17" t="s">
        <v>104</v>
      </c>
      <c r="F119" s="17" t="s">
        <v>65</v>
      </c>
      <c r="G119" s="4">
        <v>3</v>
      </c>
      <c r="H119" s="42"/>
    </row>
    <row r="120" spans="1:8" x14ac:dyDescent="0.25">
      <c r="A120" s="1">
        <v>119</v>
      </c>
      <c r="B120" s="4"/>
      <c r="C120" s="17"/>
      <c r="D120" s="34" t="str">
        <f>HYPERLINK("http://www.rsolie.net/Music_for_young_string_players/Baroque/J.S.Bach,_Minuet_BWV_Anh_132.MUS","J.S.Bach, Minuet BWV Anh 132")</f>
        <v>J.S.Bach, Minuet BWV Anh 132</v>
      </c>
      <c r="E120" s="17" t="s">
        <v>102</v>
      </c>
      <c r="F120" s="17" t="s">
        <v>30</v>
      </c>
      <c r="G120" s="4">
        <v>3</v>
      </c>
      <c r="H120" s="42"/>
    </row>
    <row r="121" spans="1:8" x14ac:dyDescent="0.25">
      <c r="A121" s="1">
        <v>120</v>
      </c>
      <c r="B121" s="4"/>
      <c r="C121" s="17"/>
      <c r="D121" s="34" t="str">
        <f>HYPERLINK("http://www.rsolie.net/Music_for_young_string_players/Baroque/J.S.Bach,_Minuet_BWV_Anh_132,_va_&amp;_kbd.MUS","J.S.Bach, Minuet BWV Anh 132, va &amp; kbd")</f>
        <v>J.S.Bach, Minuet BWV Anh 132, va &amp; kbd</v>
      </c>
      <c r="E121" s="17" t="s">
        <v>104</v>
      </c>
      <c r="F121" s="17" t="s">
        <v>175</v>
      </c>
      <c r="G121" s="4">
        <v>3</v>
      </c>
      <c r="H121" s="42"/>
    </row>
    <row r="122" spans="1:8" x14ac:dyDescent="0.25">
      <c r="A122" s="1">
        <v>121</v>
      </c>
      <c r="B122" s="4"/>
      <c r="C122" s="17"/>
      <c r="D122" s="34" t="str">
        <f>HYPERLINK("http://www.rsolie.net/Music_for_young_string_players/Baroque/J.S.Bach,_Minuet_BWV_Anh_132,_vc_&amp;_kbd.MUS","J.S.Bach, Minuet BWV Anh 132, vc &amp; kbd")</f>
        <v>J.S.Bach, Minuet BWV Anh 132, vc &amp; kbd</v>
      </c>
      <c r="E122" s="17" t="s">
        <v>104</v>
      </c>
      <c r="F122" s="17" t="s">
        <v>176</v>
      </c>
      <c r="G122" s="4">
        <v>3</v>
      </c>
      <c r="H122" s="42"/>
    </row>
    <row r="123" spans="1:8" x14ac:dyDescent="0.25">
      <c r="A123" s="1">
        <v>122</v>
      </c>
      <c r="B123" s="4"/>
      <c r="C123" s="17"/>
      <c r="D123" s="34" t="str">
        <f>HYPERLINK("http://www.rsolie.net/Music_for_young_string_players/Baroque/J.S.Bach,_Minuet_BWV_841.MUS","J.S.Bach, Minuet BWV 841")</f>
        <v>J.S.Bach, Minuet BWV 841</v>
      </c>
      <c r="E123" s="17" t="s">
        <v>102</v>
      </c>
      <c r="F123" s="17" t="s">
        <v>30</v>
      </c>
      <c r="G123" s="4">
        <v>4</v>
      </c>
      <c r="H123" s="42"/>
    </row>
    <row r="124" spans="1:8" x14ac:dyDescent="0.25">
      <c r="A124" s="1">
        <v>123</v>
      </c>
      <c r="B124" s="4"/>
      <c r="C124" s="17"/>
      <c r="D124" s="34" t="str">
        <f>HYPERLINK("http://www.rsolie.net/Music_for_young_string_players/Baroque/J.S.Bach,_Minuet_BWV_841_in_C,_vc_&amp;_kbd.MUS","J.S.Bach, Minuet BWV 841 in C, vc &amp; kbd")</f>
        <v>J.S.Bach, Minuet BWV 841 in C, vc &amp; kbd</v>
      </c>
      <c r="E124" s="17" t="s">
        <v>104</v>
      </c>
      <c r="F124" s="17" t="s">
        <v>176</v>
      </c>
      <c r="G124" s="4">
        <v>4</v>
      </c>
      <c r="H124" s="42"/>
    </row>
    <row r="125" spans="1:8" x14ac:dyDescent="0.25">
      <c r="A125" s="1">
        <v>124</v>
      </c>
      <c r="B125" s="4"/>
      <c r="C125" s="17"/>
      <c r="D125" s="34" t="str">
        <f>HYPERLINK("http://www.rsolie.net/Music_for_young_string_players/Baroque/J.S.Bach,_Minuet_BWV_841,_vc_&amp;_kbd.MUS","J.S.Bach, Minuet BWV 841, vc &amp; kbd")</f>
        <v>J.S.Bach, Minuet BWV 841, vc &amp; kbd</v>
      </c>
      <c r="E125" s="17" t="s">
        <v>104</v>
      </c>
      <c r="F125" s="17" t="s">
        <v>176</v>
      </c>
      <c r="G125" s="4">
        <v>4</v>
      </c>
      <c r="H125" s="42"/>
    </row>
    <row r="126" spans="1:8" x14ac:dyDescent="0.25">
      <c r="A126" s="1">
        <v>125</v>
      </c>
      <c r="B126" s="4"/>
      <c r="C126" s="17"/>
      <c r="D126" s="34" t="str">
        <f>HYPERLINK("http://www.rsolie.net/Music_for_young_string_players/Baroque/J.S.Bach,_Chorale_from_Cantata_BWV_75.MUS","J.S.Bach, Chorale from Cantata BWV 75")</f>
        <v>J.S.Bach, Chorale from Cantata BWV 75</v>
      </c>
      <c r="E126" s="17" t="s">
        <v>101</v>
      </c>
      <c r="F126" s="17" t="s">
        <v>181</v>
      </c>
      <c r="G126" s="4">
        <v>5</v>
      </c>
      <c r="H126" s="42"/>
    </row>
    <row r="127" spans="1:8" x14ac:dyDescent="0.25">
      <c r="A127" s="1">
        <v>126</v>
      </c>
      <c r="B127" s="4"/>
      <c r="C127" s="17"/>
      <c r="D127" s="34" t="str">
        <f>HYPERLINK("http://www.rsolie.net/Music_for_young_string_players/Baroque/J.S.Bach,_Sinfonia_from_Cantata_BWV_75.MUS","J.S.Bach, Sinfonia from Cantata BWV 75")</f>
        <v>J.S.Bach, Sinfonia from Cantata BWV 75</v>
      </c>
      <c r="E127" s="17" t="s">
        <v>101</v>
      </c>
      <c r="F127" s="17" t="s">
        <v>183</v>
      </c>
      <c r="G127" s="4">
        <v>5</v>
      </c>
      <c r="H127" s="42"/>
    </row>
    <row r="128" spans="1:8" x14ac:dyDescent="0.25">
      <c r="A128" s="1">
        <v>127</v>
      </c>
      <c r="B128" s="4"/>
      <c r="C128" s="17"/>
      <c r="D128" s="34" t="str">
        <f>HYPERLINK("http://www.rsolie.net/Music_for_young_string_players/Baroque/J.S.Bach,_Duo_from_Cantata_BWV_78.MUS","J.S.Bach, Duo from Cantata BWV 78")</f>
        <v>J.S.Bach, Duo from Cantata BWV 78</v>
      </c>
      <c r="E128" s="17" t="s">
        <v>103</v>
      </c>
      <c r="F128" s="17" t="s">
        <v>30</v>
      </c>
      <c r="G128" s="4">
        <v>5</v>
      </c>
      <c r="H128" s="42"/>
    </row>
    <row r="129" spans="1:8" x14ac:dyDescent="0.25">
      <c r="A129" s="1">
        <v>128</v>
      </c>
      <c r="B129" s="4"/>
      <c r="C129" s="17"/>
      <c r="D129" s="34" t="str">
        <f>HYPERLINK("http://www.rsolie.net/Music_for_young_string_players/Baroque/J.S.Bach,_Sinfonia_from_Cantata_BWV_106.MUS","J.S.Bach, Sinfonia from Cantata BWV 106")</f>
        <v>J.S.Bach, Sinfonia from Cantata BWV 106</v>
      </c>
      <c r="E129" s="17" t="s">
        <v>102</v>
      </c>
      <c r="F129" s="17" t="s">
        <v>173</v>
      </c>
      <c r="G129" s="4">
        <v>5</v>
      </c>
      <c r="H129" s="42"/>
    </row>
    <row r="130" spans="1:8" x14ac:dyDescent="0.25">
      <c r="A130" s="1">
        <v>129</v>
      </c>
      <c r="B130" s="4"/>
      <c r="C130" s="17"/>
      <c r="D130" s="34" t="str">
        <f>HYPERLINK("http://www.rsolie.net/Music_for_young_string_players/Baroque/J.S.Bach,_Chorale_from_Cantata_BWV_147.MUS","J.S.Bach, Chorale from Cantata BWV 147")</f>
        <v>J.S.Bach, Chorale from Cantata BWV 147</v>
      </c>
      <c r="E130" s="17" t="s">
        <v>101</v>
      </c>
      <c r="F130" s="17" t="s">
        <v>184</v>
      </c>
      <c r="G130" s="4">
        <v>5</v>
      </c>
      <c r="H130" s="42"/>
    </row>
    <row r="131" spans="1:8" x14ac:dyDescent="0.25">
      <c r="A131" s="1">
        <v>130</v>
      </c>
      <c r="B131" s="4"/>
      <c r="C131" s="17"/>
      <c r="D131" s="34" t="str">
        <f>HYPERLINK("http://www.rsolie.net/Music_for_young_string_players/Baroque/J.S.Bach,_Chorale_from_Cantata_BWV_147,_vn_&amp;_kbd.MUS","J.S.Bach, Chorale from Cantata BWV 147, vn &amp; kbd")</f>
        <v>J.S.Bach, Chorale from Cantata BWV 147, vn &amp; kbd</v>
      </c>
      <c r="E131" s="17" t="s">
        <v>104</v>
      </c>
      <c r="F131" s="17" t="s">
        <v>65</v>
      </c>
      <c r="G131" s="4">
        <v>4</v>
      </c>
      <c r="H131" s="42"/>
    </row>
    <row r="132" spans="1:8" x14ac:dyDescent="0.25">
      <c r="A132" s="1">
        <v>131</v>
      </c>
      <c r="B132" s="4"/>
      <c r="C132" s="17"/>
      <c r="D132" s="34" t="str">
        <f>HYPERLINK("http://www.rsolie.net/Music_for_young_string_players/Baroque/J.S.Bach,_Duo_from_Cantata_BWV_196.MUS","J.S.Bach, Duo from Cantata BWV 196")</f>
        <v>J.S.Bach, Duo from Cantata BWV 196</v>
      </c>
      <c r="E132" s="17" t="s">
        <v>102</v>
      </c>
      <c r="F132" s="17" t="s">
        <v>164</v>
      </c>
      <c r="G132" s="4">
        <v>5</v>
      </c>
      <c r="H132" s="42"/>
    </row>
    <row r="133" spans="1:8" x14ac:dyDescent="0.25">
      <c r="A133" s="1">
        <v>132</v>
      </c>
      <c r="B133" s="4"/>
      <c r="C133" s="17"/>
      <c r="D133" s="34" t="str">
        <f>HYPERLINK("http://www.rsolie.net/Music_for_young_string_players/Baroque/J.S.Bach,_Chorus_from_Cantata_BWV_207,_vc-kbd.MUS","J.S.Bach, Chorus from Cantata BWV 207, vc-kbd")</f>
        <v>J.S.Bach, Chorus from Cantata BWV 207, vc-kbd</v>
      </c>
      <c r="E133" s="17" t="s">
        <v>104</v>
      </c>
      <c r="F133" s="17" t="s">
        <v>176</v>
      </c>
      <c r="G133" s="4">
        <v>4</v>
      </c>
      <c r="H133" s="42"/>
    </row>
    <row r="134" spans="1:8" x14ac:dyDescent="0.25">
      <c r="A134" s="1">
        <v>133</v>
      </c>
      <c r="B134" s="4"/>
      <c r="C134" s="17"/>
      <c r="D134" s="34" t="str">
        <f>HYPERLINK("http://www.rsolie.net/Music_for_young_string_players/Baroque/J.S.Bach,_Chorus_from_Cantata_BWV_207,_vn-kbd.MUS","J.S.Bach, Chorus from Cantata BWV 207, vn-kbd")</f>
        <v>J.S.Bach, Chorus from Cantata BWV 207, vn-kbd</v>
      </c>
      <c r="E134" s="17" t="s">
        <v>104</v>
      </c>
      <c r="F134" s="17" t="s">
        <v>65</v>
      </c>
      <c r="G134" s="4">
        <v>4</v>
      </c>
      <c r="H134" s="42"/>
    </row>
    <row r="135" spans="1:8" x14ac:dyDescent="0.25">
      <c r="A135" s="1">
        <v>134</v>
      </c>
      <c r="B135" s="4"/>
      <c r="C135" s="17"/>
      <c r="D135" s="34" t="str">
        <f>HYPERLINK("http://www.rsolie.net/Music_for_young_string_players/Baroque/J.S.Bach,_Aria_from_Cantata_BWV_208.MUS","J.S.Bach, Aria from Cantata BWV 208")</f>
        <v>J.S.Bach, Aria from Cantata BWV 208</v>
      </c>
      <c r="E135" s="17" t="s">
        <v>103</v>
      </c>
      <c r="F135" s="17" t="s">
        <v>153</v>
      </c>
      <c r="G135" s="4">
        <v>5</v>
      </c>
      <c r="H135" s="42"/>
    </row>
    <row r="136" spans="1:8" x14ac:dyDescent="0.25">
      <c r="A136" s="1">
        <v>135</v>
      </c>
      <c r="B136" s="4"/>
      <c r="C136" s="17"/>
      <c r="D136" s="34" t="str">
        <f>HYPERLINK("http://www.rsolie.net/Music_for_young_string_players/Baroque/J.S.Bach,_Peasant_Cantata_BWV_212,_complete.MUS","J.S.Bach, Peasant Cantata BWV 212, complete")</f>
        <v>J.S.Bach, Peasant Cantata BWV 212, complete</v>
      </c>
      <c r="E136" s="17" t="s">
        <v>102</v>
      </c>
      <c r="F136" s="17" t="s">
        <v>31</v>
      </c>
      <c r="G136" s="4">
        <v>5</v>
      </c>
      <c r="H136" s="42"/>
    </row>
    <row r="137" spans="1:8" x14ac:dyDescent="0.25">
      <c r="A137" s="1">
        <v>136</v>
      </c>
      <c r="B137" s="4"/>
      <c r="C137" s="17"/>
      <c r="D137" s="34" t="str">
        <f>HYPERLINK("http://www.rsolie.net/Music_for_young_string_players/Baroque/J.S.Bach,_Peasant_Cantata_BWV_212,_text_and_notes.pdf","J.S.Bach, Peasant Cantata BWV 212, text and notes")</f>
        <v>J.S.Bach, Peasant Cantata BWV 212, text and notes</v>
      </c>
      <c r="E137" s="17" t="s">
        <v>102</v>
      </c>
      <c r="F137" s="17" t="s">
        <v>116</v>
      </c>
      <c r="G137" s="4">
        <v>5</v>
      </c>
      <c r="H137" s="42"/>
    </row>
    <row r="138" spans="1:8" x14ac:dyDescent="0.25">
      <c r="A138" s="1">
        <v>137</v>
      </c>
      <c r="B138" s="4"/>
      <c r="C138" s="17"/>
      <c r="D138" s="34" t="str">
        <f>HYPERLINK("http://www.rsolie.net/Music_for_young_string_players/Baroque/J.S.Bach,_Peasant_Cantata_BWV_212,_vocal_score.MUS","J.S.Bach, Peasant Cantata BWV 212, vocal score")</f>
        <v>J.S.Bach, Peasant Cantata BWV 212, vocal score</v>
      </c>
      <c r="E138" s="17" t="s">
        <v>102</v>
      </c>
      <c r="F138" s="17" t="s">
        <v>31</v>
      </c>
      <c r="G138" s="4">
        <v>5</v>
      </c>
      <c r="H138" s="42"/>
    </row>
    <row r="139" spans="1:8" x14ac:dyDescent="0.25">
      <c r="A139" s="1">
        <v>138</v>
      </c>
      <c r="B139" s="4"/>
      <c r="C139" s="17"/>
      <c r="D139" s="34" t="str">
        <f>HYPERLINK("http://www.rsolie.net/Music_for_young_string_players/Baroque/J.S.Bach,_Three_Pieces_from_the_Peasant_Cantata,_BWV_212.MUS","J.S.Bach, Three Pieces from the Peasant Cantata, BWV 212")</f>
        <v>J.S.Bach, Three Pieces from the Peasant Cantata, BWV 212</v>
      </c>
      <c r="E139" s="17" t="s">
        <v>102</v>
      </c>
      <c r="F139" s="17" t="s">
        <v>28</v>
      </c>
      <c r="G139" s="4">
        <v>3</v>
      </c>
      <c r="H139" s="42"/>
    </row>
    <row r="140" spans="1:8" x14ac:dyDescent="0.25">
      <c r="A140" s="1">
        <v>139</v>
      </c>
      <c r="B140" s="4"/>
      <c r="C140" s="17"/>
      <c r="D140" s="34" t="str">
        <f>HYPERLINK("http://www.rsolie.net/Music_for_young_string_players/Baroque/J.S.Bach,_A-minor_Violin_Concerto,_first_movement,_vn-kbd.MUS","J.S.Bach, A-minor Violin Concerto, first movement, vn-kbd")</f>
        <v>J.S.Bach, A-minor Violin Concerto, first movement, vn-kbd</v>
      </c>
      <c r="E140" s="17" t="s">
        <v>102</v>
      </c>
      <c r="F140" s="17" t="s">
        <v>154</v>
      </c>
      <c r="G140" s="4">
        <v>5</v>
      </c>
      <c r="H140" s="42"/>
    </row>
    <row r="141" spans="1:8" x14ac:dyDescent="0.25">
      <c r="A141" s="1">
        <v>140</v>
      </c>
      <c r="B141" s="4"/>
      <c r="C141" s="17"/>
      <c r="D141" s="34" t="str">
        <f>HYPERLINK("http://www.rsolie.net/Music_for_young_string_players/Baroque/J.S.Bach,_A-minor_Violin_Concerto,_first_movement.MUS","J.S.Bach, A-minor Violin Concerto, first movement")</f>
        <v>J.S.Bach, A-minor Violin Concerto, first movement</v>
      </c>
      <c r="E141" s="17" t="s">
        <v>104</v>
      </c>
      <c r="F141" s="17" t="s">
        <v>65</v>
      </c>
      <c r="G141" s="4">
        <v>5</v>
      </c>
      <c r="H141" s="42"/>
    </row>
    <row r="142" spans="1:8" x14ac:dyDescent="0.25">
      <c r="A142" s="1">
        <v>141</v>
      </c>
      <c r="B142" s="4"/>
      <c r="C142" s="17"/>
      <c r="D142" s="34" t="str">
        <f>HYPERLINK("http://www.rsolie.net/Music_for_young_string_players/Baroque/J.S.Bach,_Double_Concerto_BWV_1043,_2_vn_&amp;_kbd.MUS","J.S.Bach, Double Concerto BWV 1043, 2 vn &amp; kbd")</f>
        <v>J.S.Bach, Double Concerto BWV 1043, 2 vn &amp; kbd</v>
      </c>
      <c r="E142" s="17" t="s">
        <v>103</v>
      </c>
      <c r="F142" s="17" t="s">
        <v>87</v>
      </c>
      <c r="G142" s="4">
        <v>5</v>
      </c>
      <c r="H142" s="42"/>
    </row>
    <row r="143" spans="1:8" x14ac:dyDescent="0.25">
      <c r="A143" s="1">
        <v>142</v>
      </c>
      <c r="B143" s="4"/>
      <c r="C143" s="17"/>
      <c r="D143" s="34" t="str">
        <f>HYPERLINK("http://www.rsolie.net/Music_for_young_string_players/Baroque/J.S.Bach,_Six_Dances_from_the_Orchestral_Suite_BWV_1066.MUS","J.S.Bach, Six Dances from the Orchestral Suite BWV 1066")</f>
        <v>J.S.Bach, Six Dances from the Orchestral Suite BWV 1066</v>
      </c>
      <c r="E143" s="17" t="s">
        <v>101</v>
      </c>
      <c r="F143" s="17" t="s">
        <v>44</v>
      </c>
      <c r="G143" s="4">
        <v>5</v>
      </c>
      <c r="H143" s="42"/>
    </row>
    <row r="144" spans="1:8" x14ac:dyDescent="0.25">
      <c r="A144" s="1">
        <v>143</v>
      </c>
      <c r="B144" s="4"/>
      <c r="C144" s="17"/>
      <c r="D144" s="34" t="str">
        <f>HYPERLINK("http://www.rsolie.net/Music_for_young_string_players/Baroque/J.S.Bach,_Bourree_from_the_Orchestral_Suite_BWV_1068.MUS","J.S.Bach, Bourrée from the Orchestral Suite BWV 1068")</f>
        <v>J.S.Bach, Bourrée from the Orchestral Suite BWV 1068</v>
      </c>
      <c r="E144" s="17" t="s">
        <v>102</v>
      </c>
      <c r="F144" s="17" t="s">
        <v>156</v>
      </c>
      <c r="G144" s="4">
        <v>3</v>
      </c>
      <c r="H144" s="42"/>
    </row>
    <row r="145" spans="1:8" x14ac:dyDescent="0.25">
      <c r="A145" s="1">
        <v>144</v>
      </c>
      <c r="B145" s="4"/>
      <c r="C145" s="17"/>
      <c r="D145" s="34" t="str">
        <f>HYPERLINK("http://www.rsolie.net/Music_for_young_string_players/Baroque/J.S.Bach,_Gavottes_from_the_Orchestral_Suite_BWV_1068.MUS","J.S.Bach, Gavottes from the Orchestral Suite BWV 1068")</f>
        <v>J.S.Bach, Gavottes from the Orchestral Suite BWV 1068</v>
      </c>
      <c r="E145" s="17" t="s">
        <v>102</v>
      </c>
      <c r="F145" s="17" t="s">
        <v>182</v>
      </c>
      <c r="G145" s="4">
        <v>4</v>
      </c>
      <c r="H145" s="42"/>
    </row>
    <row r="146" spans="1:8" x14ac:dyDescent="0.25">
      <c r="A146" s="1">
        <v>145</v>
      </c>
      <c r="B146" s="4"/>
      <c r="C146" s="17"/>
      <c r="D146" s="34" t="str">
        <f>HYPERLINK("http://www.rsolie.net/Music_for_young_string_players/Baroque/J.S.Bach,_Minuets_from_the_Orchestral_Suite_BWV_1069.MUS","J.S.Bach, Minuets from the Orchestral Suite BWV 1069")</f>
        <v>J.S.Bach, Minuets from the Orchestral Suite BWV 1069</v>
      </c>
      <c r="E146" s="17" t="s">
        <v>102</v>
      </c>
      <c r="F146" s="17" t="s">
        <v>157</v>
      </c>
      <c r="G146" s="4">
        <v>4</v>
      </c>
      <c r="H146" s="42"/>
    </row>
    <row r="147" spans="1:8" x14ac:dyDescent="0.25">
      <c r="A147" s="1">
        <v>146</v>
      </c>
      <c r="B147" s="4"/>
      <c r="C147" s="17"/>
      <c r="D147" s="34" t="str">
        <f>HYPERLINK("http://www.rsolie.net/Music_for_young_string_players/Baroque/J.S.Bach,_Trio_Sonata_BWV_1038,_2_movements.MUS","J.S.Bach, Trio Sonata BWV 1038, 2 movements")</f>
        <v>J.S.Bach, Trio Sonata BWV 1038, 2 movements</v>
      </c>
      <c r="E147" s="17" t="s">
        <v>103</v>
      </c>
      <c r="F147" s="17" t="s">
        <v>30</v>
      </c>
      <c r="G147" s="4">
        <v>4</v>
      </c>
      <c r="H147" s="42"/>
    </row>
    <row r="148" spans="1:8" x14ac:dyDescent="0.25">
      <c r="A148" s="1">
        <v>147</v>
      </c>
      <c r="B148" s="4"/>
      <c r="C148" s="17"/>
      <c r="D148" s="34" t="str">
        <f>HYPERLINK("http://www.rsolie.net/Music_for_young_string_players/Baroque/J.S.Bach,_Ricercar_a_6_from_the_Musical_Offering,_BWV_1079,_abridged,_D_minor.MUS","J.S.Bach, Ricercar a 6 from the Musical Offering, BWV 1079, abridged, D minor")</f>
        <v>J.S.Bach, Ricercar a 6 from the Musical Offering, BWV 1079, abridged, D minor</v>
      </c>
      <c r="E148" s="17" t="s">
        <v>105</v>
      </c>
      <c r="F148" s="17" t="s">
        <v>20</v>
      </c>
      <c r="G148" s="4">
        <v>5</v>
      </c>
      <c r="H148" s="42"/>
    </row>
    <row r="149" spans="1:8" x14ac:dyDescent="0.25">
      <c r="A149" s="1">
        <v>148</v>
      </c>
      <c r="B149" s="4"/>
      <c r="C149" s="17"/>
      <c r="D149" s="34" t="str">
        <f>HYPERLINK("http://www.rsolie.net/Music_for_young_string_players/Baroque/J.S.Bach,_Ricercar_a_6_from_the_Musical_Offering,_BWV_1079,_D_minor.MUS","J.S.Bach, Ricercar a 6 from the Musical Offering, BWV 1079, D minor")</f>
        <v>J.S.Bach, Ricercar a 6 from the Musical Offering, BWV 1079, D minor</v>
      </c>
      <c r="E149" s="17" t="s">
        <v>105</v>
      </c>
      <c r="F149" s="17" t="s">
        <v>20</v>
      </c>
      <c r="G149" s="4">
        <v>5</v>
      </c>
      <c r="H149" s="42"/>
    </row>
    <row r="150" spans="1:8" x14ac:dyDescent="0.25">
      <c r="A150" s="1">
        <v>149</v>
      </c>
      <c r="B150" s="4"/>
      <c r="C150" s="17"/>
      <c r="D150" s="34" t="str">
        <f>HYPERLINK("http://www.rsolie.net/Music_for_young_string_players/Baroque/J.S.Bach,_Ricercar_a_6_from_the_Musical_Offering,_BWV_1079,_E_minor.MUS","J.S.Bach, Ricercar a 6 from the Musical Offering, BWV 1079, E minor")</f>
        <v>J.S.Bach, Ricercar a 6 from the Musical Offering, BWV 1079, E minor</v>
      </c>
      <c r="E150" s="17" t="s">
        <v>105</v>
      </c>
      <c r="F150" s="17" t="s">
        <v>20</v>
      </c>
      <c r="G150" s="4">
        <v>5</v>
      </c>
      <c r="H150" s="42"/>
    </row>
    <row r="151" spans="1:8" x14ac:dyDescent="0.25">
      <c r="A151" s="1">
        <v>150</v>
      </c>
      <c r="B151" s="4"/>
      <c r="C151" s="17"/>
      <c r="D151" s="34" t="str">
        <f>HYPERLINK("http://www.rsolie.net/Music_for_young_string_players/Baroque/G.H._Stolzel,_Bist_du_bei_mir,_BWV_508.mus","G.H. Stölzel, Bist du bei mir, BWV 508")</f>
        <v>G.H. Stölzel, Bist du bei mir, BWV 508</v>
      </c>
      <c r="E151" s="17" t="s">
        <v>104</v>
      </c>
      <c r="F151" s="17" t="s">
        <v>178</v>
      </c>
      <c r="G151" s="4">
        <v>3</v>
      </c>
      <c r="H151" s="42"/>
    </row>
    <row r="152" spans="1:8" x14ac:dyDescent="0.25">
      <c r="A152" s="1">
        <v>151</v>
      </c>
      <c r="B152" s="4"/>
      <c r="C152" s="17"/>
      <c r="D152" s="34" t="str">
        <f>HYPERLINK("http://www.rsolie.net/Music_for_young_string_players/Baroque/G.H._Stolzel,_Bist_du_bei_mir,_BWV_508,_SQ.mus","G.H. Stölzel, Bist du bei mir, BWV 508, SQ")</f>
        <v>G.H. Stölzel, Bist du bei mir, BWV 508, SQ</v>
      </c>
      <c r="E152" s="17" t="s">
        <v>102</v>
      </c>
      <c r="F152" s="17" t="s">
        <v>29</v>
      </c>
      <c r="G152" s="4">
        <v>3</v>
      </c>
      <c r="H152" s="42"/>
    </row>
    <row r="153" spans="1:8" x14ac:dyDescent="0.25">
      <c r="A153" s="1">
        <v>152</v>
      </c>
      <c r="B153" s="4"/>
      <c r="C153" s="17"/>
      <c r="D153" s="34" t="str">
        <f>HYPERLINK("http://www.rsolie.net/Music_for_young_string_players/Baroque/J.S.Bach,_Gott_wie_gross_ist_deine_Gute.MUS","J.S.Bach, Gott wie gross ist deine Güte")</f>
        <v>J.S.Bach, Gott wie gross ist deine Güte</v>
      </c>
      <c r="E153" s="17" t="s">
        <v>104</v>
      </c>
      <c r="F153" s="17" t="s">
        <v>150</v>
      </c>
      <c r="G153" s="4">
        <v>3</v>
      </c>
      <c r="H153" s="42"/>
    </row>
    <row r="154" spans="1:8" x14ac:dyDescent="0.25">
      <c r="A154" s="1">
        <v>153</v>
      </c>
      <c r="B154" s="4"/>
      <c r="C154" s="17"/>
      <c r="D154" s="34" t="str">
        <f>HYPERLINK("http://www.rsolie.net/Music_for_young_string_players/Baroque/J.S.Bach,_O_Haupt_voll_blut_und_wunden.MUS","J.S.Bach, O Haupt voll blut und wunden")</f>
        <v>J.S.Bach, O Haupt voll blut und wunden</v>
      </c>
      <c r="E154" s="17" t="s">
        <v>102</v>
      </c>
      <c r="F154" s="17" t="s">
        <v>33</v>
      </c>
      <c r="G154" s="4">
        <v>4</v>
      </c>
      <c r="H154" s="42"/>
    </row>
    <row r="155" spans="1:8" x14ac:dyDescent="0.25">
      <c r="A155" s="1">
        <v>154</v>
      </c>
      <c r="B155" s="4"/>
      <c r="C155" s="17"/>
      <c r="D155" s="34" t="str">
        <f>HYPERLINK("http://www.rsolie.net/Music_for_young_string_players/Christmas/J.S.Bach,_Break_Forth.MUS","J.S.Bach, Break Forth")</f>
        <v>J.S.Bach, Break Forth</v>
      </c>
      <c r="E155" s="17" t="s">
        <v>102</v>
      </c>
      <c r="F155" s="17" t="s">
        <v>48</v>
      </c>
      <c r="G155" s="4">
        <v>4</v>
      </c>
      <c r="H155" s="42"/>
    </row>
    <row r="156" spans="1:8" x14ac:dyDescent="0.25">
      <c r="A156" s="1">
        <v>155</v>
      </c>
      <c r="B156" s="4"/>
      <c r="C156" s="17"/>
      <c r="D156" s="34" t="str">
        <f>HYPERLINK("http://www.rsolie.net/Music_for_young_string_players/Christmas/J.S.Bach,_From_Heaven_Above.MUS","J.S.Bach, From Heaven Above")</f>
        <v>J.S.Bach, From Heaven Above</v>
      </c>
      <c r="E156" s="17" t="s">
        <v>102</v>
      </c>
      <c r="F156" s="17" t="s">
        <v>48</v>
      </c>
      <c r="G156" s="4">
        <v>4</v>
      </c>
      <c r="H156" s="42"/>
    </row>
    <row r="157" spans="1:8" x14ac:dyDescent="0.25">
      <c r="A157" s="1">
        <v>156</v>
      </c>
      <c r="B157" s="4"/>
      <c r="C157" s="17"/>
      <c r="D157" s="34" t="str">
        <f>HYPERLINK("http://www.rsolie.net/Music_for_young_string_players/Christmas/J.S.Bach,_In_dulci_jubilo.MUS","J.S.Bach, In dulci jubilo")</f>
        <v>J.S.Bach, In dulci jubilo</v>
      </c>
      <c r="E157" s="17" t="s">
        <v>102</v>
      </c>
      <c r="F157" s="17" t="s">
        <v>48</v>
      </c>
      <c r="G157" s="4">
        <v>4</v>
      </c>
      <c r="H157" s="42"/>
    </row>
    <row r="158" spans="1:8" x14ac:dyDescent="0.25">
      <c r="A158" s="1">
        <v>157</v>
      </c>
      <c r="B158" s="4"/>
      <c r="C158" s="17"/>
      <c r="D158" s="34" t="str">
        <f>HYPERLINK("http://www.rsolie.net/Music_for_young_string_players/Christmas/J.S.Bach,_O_Jesu_So_Sweet.MUS","J.S.Bach, O Jesu So Sweet")</f>
        <v>J.S.Bach, O Jesu So Sweet</v>
      </c>
      <c r="E158" s="17" t="s">
        <v>102</v>
      </c>
      <c r="F158" s="17" t="s">
        <v>48</v>
      </c>
      <c r="G158" s="4">
        <v>4</v>
      </c>
      <c r="H158" s="42"/>
    </row>
    <row r="159" spans="1:8" x14ac:dyDescent="0.25">
      <c r="A159" s="1">
        <v>158</v>
      </c>
      <c r="B159" s="4"/>
      <c r="C159" s="17"/>
      <c r="D159" s="34" t="str">
        <f>HYPERLINK("http://www.rsolie.net/Music_for_young_string_players/Christmas/J.S.Bach,_Wake,_Awake.MUS","J.S.Bach, Wake, Awake")</f>
        <v>J.S.Bach, Wake, Awake</v>
      </c>
      <c r="E159" s="17" t="s">
        <v>102</v>
      </c>
      <c r="F159" s="17" t="s">
        <v>48</v>
      </c>
      <c r="G159" s="4">
        <v>4</v>
      </c>
      <c r="H159" s="42"/>
    </row>
    <row r="160" spans="1:8" x14ac:dyDescent="0.25">
      <c r="A160" s="1">
        <v>159</v>
      </c>
      <c r="B160" s="4"/>
      <c r="C160" s="17"/>
      <c r="D160" s="34" t="str">
        <f>HYPERLINK("http://www.rsolie.net/Music_for_young_string_players/Christmas/J.S.Bach,_How_Brightly_Shines_the_Morning_Star.MUS","J.S.Bach, How Brightly Shines the Morning Star")</f>
        <v>J.S.Bach, How Brightly Shines the Morning Star</v>
      </c>
      <c r="E160" s="17" t="s">
        <v>102</v>
      </c>
      <c r="F160" s="17" t="s">
        <v>48</v>
      </c>
      <c r="G160" s="4">
        <v>4</v>
      </c>
      <c r="H160" s="42"/>
    </row>
    <row r="161" spans="1:8" x14ac:dyDescent="0.25">
      <c r="A161" s="1">
        <v>160</v>
      </c>
      <c r="B161" s="4"/>
      <c r="C161" s="17"/>
      <c r="D161" s="34" t="str">
        <f>HYPERLINK("http://www.rsolie.net/Music_for_young_string_players/Christmas/J.S.Bach,_Four_Christmas_Chorales.MUS","J.S.Bach, Four Christmas Chorales")</f>
        <v>J.S.Bach, Four Christmas Chorales</v>
      </c>
      <c r="E161" s="17" t="s">
        <v>101</v>
      </c>
      <c r="F161" s="17" t="s">
        <v>46</v>
      </c>
      <c r="G161" s="4">
        <v>4</v>
      </c>
      <c r="H161" s="42"/>
    </row>
    <row r="162" spans="1:8" x14ac:dyDescent="0.25">
      <c r="A162" s="1">
        <v>161</v>
      </c>
      <c r="B162" s="4"/>
      <c r="C162" s="17"/>
      <c r="D162" s="34" t="str">
        <f>HYPERLINK("http://www.rsolie.net/Music_for_young_string_players/Christmas/J.S.Bach,_In_dulci_jubilo,_BWV_608.MUS","J.S.Bach, In dulci jubilo, BWV 608")</f>
        <v>J.S.Bach, In dulci jubilo, BWV 608</v>
      </c>
      <c r="E162" s="17" t="s">
        <v>101</v>
      </c>
      <c r="F162" s="17" t="s">
        <v>49</v>
      </c>
      <c r="G162" s="4">
        <v>4</v>
      </c>
      <c r="H162" s="42"/>
    </row>
    <row r="163" spans="1:8" x14ac:dyDescent="0.25">
      <c r="A163" s="1">
        <v>162</v>
      </c>
      <c r="B163" s="4"/>
      <c r="C163" s="17"/>
      <c r="D163" s="34" t="str">
        <f>HYPERLINK("http://www.rsolie.net/Music_for_young_string_players/Christmas/J.S.Bach,_Vom_Himmel_hoch,_BWV_700.MUS","J.S.Bach, Vom Himmel hoch, BWV 700")</f>
        <v>J.S.Bach, Vom Himmel hoch, BWV 700</v>
      </c>
      <c r="E163" s="17" t="s">
        <v>102</v>
      </c>
      <c r="F163" s="17" t="s">
        <v>50</v>
      </c>
      <c r="G163" s="4">
        <v>4</v>
      </c>
      <c r="H163" s="42"/>
    </row>
    <row r="164" spans="1:8" x14ac:dyDescent="0.25">
      <c r="A164" s="1">
        <v>163</v>
      </c>
      <c r="B164" s="4"/>
      <c r="C164" s="17"/>
      <c r="D164" s="34" t="str">
        <f>HYPERLINK("http://www.rsolie.net/Music_for_young_string_players/Baroque/Biber,_Sonata_IV,_Fidicinium.MUS","Biber, Sonata IV, Fidicinium")</f>
        <v>Biber, Sonata IV, Fidicinium</v>
      </c>
      <c r="E164" s="17" t="s">
        <v>103</v>
      </c>
      <c r="F164" s="17" t="s">
        <v>159</v>
      </c>
      <c r="G164" s="4">
        <v>5</v>
      </c>
      <c r="H164" s="42"/>
    </row>
    <row r="165" spans="1:8" x14ac:dyDescent="0.25">
      <c r="A165" s="1">
        <v>164</v>
      </c>
      <c r="B165" s="4"/>
      <c r="C165" s="17"/>
      <c r="D165" s="34" t="str">
        <f>HYPERLINK("http://www.rsolie.net/Music_for_young_string_players/Baroque/Boismortier,_Concerto_Op_15_No_5.MUS","Boismortier, Concerto Op 15 No 5")</f>
        <v>Boismortier, Concerto Op 15 No 5</v>
      </c>
      <c r="E165" s="17" t="s">
        <v>103</v>
      </c>
      <c r="F165" s="17" t="s">
        <v>186</v>
      </c>
      <c r="G165" s="4">
        <v>5</v>
      </c>
      <c r="H165" s="42"/>
    </row>
    <row r="166" spans="1:8" x14ac:dyDescent="0.25">
      <c r="A166" s="1">
        <v>165</v>
      </c>
      <c r="B166" s="4"/>
      <c r="C166" s="17"/>
      <c r="D166" s="34" t="str">
        <f>HYPERLINK("http://www.rsolie.net/Music_for_young_string_players/Baroque/Bononcini,_canon_in_12_parts.mus","Bononcini, canon in 12 parts")</f>
        <v>Bononcini, canon in 12 parts</v>
      </c>
      <c r="E166" s="17" t="s">
        <v>105</v>
      </c>
      <c r="F166" s="17" t="s">
        <v>174</v>
      </c>
      <c r="G166" s="4">
        <v>4</v>
      </c>
      <c r="H166" s="42"/>
    </row>
    <row r="167" spans="1:8" x14ac:dyDescent="0.25">
      <c r="A167" s="1">
        <v>166</v>
      </c>
      <c r="B167" s="4"/>
      <c r="C167" s="17"/>
      <c r="D167" s="50" t="str">
        <f>HYPERLINK("http://www.rsolie.net/Music_for_young_string_players/Baroque/Boyce,_Gavot_from_Symphony_No_4.MUS","Boyce, Gavot from Symphony No 4")</f>
        <v>Boyce, Gavot from Symphony No 4</v>
      </c>
      <c r="E167" s="17" t="s">
        <v>101</v>
      </c>
      <c r="F167" s="17" t="s">
        <v>44</v>
      </c>
      <c r="G167" s="4">
        <v>5</v>
      </c>
      <c r="H167" s="42"/>
    </row>
    <row r="168" spans="1:8" x14ac:dyDescent="0.25">
      <c r="A168" s="1">
        <v>167</v>
      </c>
      <c r="B168" s="4"/>
      <c r="C168" s="17"/>
      <c r="D168" s="34" t="str">
        <f>HYPERLINK("http://www.rsolie.net/Music_for_young_string_players/Baroque/Boyce,_Symphony_No_4.MUS","Boyce, Symphony No 4")</f>
        <v>Boyce, Symphony No 4</v>
      </c>
      <c r="E168" s="17" t="s">
        <v>102</v>
      </c>
      <c r="F168" s="17" t="s">
        <v>157</v>
      </c>
      <c r="G168" s="4">
        <v>3</v>
      </c>
      <c r="H168" s="42"/>
    </row>
    <row r="169" spans="1:8" x14ac:dyDescent="0.25">
      <c r="A169" s="1">
        <v>168</v>
      </c>
      <c r="B169" s="4"/>
      <c r="C169" s="17"/>
      <c r="D169" s="34" t="str">
        <f>HYPERLINK("http://www.rsolie.net/Music_for_young_string_players/Baroque/Clarke,_Prince_of_Denmark's_March.MUS","Clarke, Prince of Denmark's March")</f>
        <v>Clarke, Prince of Denmark's March</v>
      </c>
      <c r="E169" s="17" t="s">
        <v>101</v>
      </c>
      <c r="F169" s="17" t="s">
        <v>168</v>
      </c>
      <c r="G169" s="4">
        <v>3</v>
      </c>
      <c r="H169" s="42"/>
    </row>
    <row r="170" spans="1:8" x14ac:dyDescent="0.25">
      <c r="A170" s="1">
        <v>169</v>
      </c>
      <c r="B170" s="4"/>
      <c r="C170" s="17"/>
      <c r="D170" s="34" t="str">
        <f>HYPERLINK("http://www.rsolie.net/Music_for_young_string_players/Baroque/Clarke,_Trumpet_Tune.MUS","Clarke, Trumpet Tune")</f>
        <v>Clarke, Trumpet Tune</v>
      </c>
      <c r="E170" s="17" t="s">
        <v>101</v>
      </c>
      <c r="F170" s="17" t="s">
        <v>168</v>
      </c>
      <c r="G170" s="4">
        <v>3</v>
      </c>
      <c r="H170" s="42"/>
    </row>
    <row r="171" spans="1:8" x14ac:dyDescent="0.25">
      <c r="A171" s="1">
        <v>170</v>
      </c>
      <c r="B171" s="4"/>
      <c r="C171" s="17"/>
      <c r="D171" s="34" t="str">
        <f>HYPERLINK("http://www.rsolie.net/Music_for_young_string_players/Baroque/Clarke,_Two_Trumpet_Pieces.MUS","Clarke, Two Trumpet Pieces")</f>
        <v>Clarke, Two Trumpet Pieces</v>
      </c>
      <c r="E171" s="17" t="s">
        <v>102</v>
      </c>
      <c r="F171" s="17" t="s">
        <v>37</v>
      </c>
      <c r="G171" s="4">
        <v>3</v>
      </c>
      <c r="H171" s="42"/>
    </row>
    <row r="172" spans="1:8" x14ac:dyDescent="0.25">
      <c r="A172" s="1">
        <v>171</v>
      </c>
      <c r="B172" s="4"/>
      <c r="C172" s="17" t="s">
        <v>125</v>
      </c>
      <c r="D172" s="34" t="str">
        <f>HYPERLINK("http://www.rsolie.net/Music_for_young_string_players/Baroque/Corelli,_Violin_Sonata_Op_5_No_9,_Preludio.MUS","Corelli, Violin Sonata Op 5 No 9, Preludio")</f>
        <v>Corelli, Violin Sonata Op 5 No 9, Preludio</v>
      </c>
      <c r="E172" s="17" t="s">
        <v>104</v>
      </c>
      <c r="F172" s="17" t="s">
        <v>65</v>
      </c>
      <c r="G172" s="4">
        <v>5</v>
      </c>
      <c r="H172" s="42"/>
    </row>
    <row r="173" spans="1:8" x14ac:dyDescent="0.25">
      <c r="A173" s="1">
        <v>172</v>
      </c>
      <c r="B173" s="4"/>
      <c r="C173" s="17"/>
      <c r="D173" s="34" t="str">
        <f>HYPERLINK("http://www.rsolie.net/Music_for_young_string_players/Baroque/Corelli,_Sonata_da_camera_Op_2_No_1.MUS","Corelli, Sonata da camera Op 2 No 1")</f>
        <v>Corelli, Sonata da camera Op 2 No 1</v>
      </c>
      <c r="E173" s="17" t="s">
        <v>103</v>
      </c>
      <c r="F173" s="17" t="s">
        <v>30</v>
      </c>
      <c r="G173" s="4">
        <v>4</v>
      </c>
      <c r="H173" s="42"/>
    </row>
    <row r="174" spans="1:8" x14ac:dyDescent="0.25">
      <c r="A174" s="1">
        <v>173</v>
      </c>
      <c r="B174" s="4"/>
      <c r="C174" s="17"/>
      <c r="D174" s="34" t="str">
        <f>HYPERLINK("http://www.rsolie.net/Music_for_young_string_players/Baroque/Corelli,_Sonata_da_chiesa_Op_3_No_2.MUS","Corelli, Sonata da chiesa Op 3 No 2")</f>
        <v>Corelli, Sonata da chiesa Op 3 No 2</v>
      </c>
      <c r="E174" s="17" t="s">
        <v>103</v>
      </c>
      <c r="F174" s="17" t="s">
        <v>30</v>
      </c>
      <c r="G174" s="4">
        <v>4</v>
      </c>
      <c r="H174" s="42"/>
    </row>
    <row r="175" spans="1:8" x14ac:dyDescent="0.25">
      <c r="A175" s="1">
        <v>174</v>
      </c>
      <c r="B175" s="4"/>
      <c r="C175" s="17"/>
      <c r="D175" s="34" t="str">
        <f>HYPERLINK("http://www.rsolie.net/Music_for_young_string_players/Baroque/Corelli,_Sonata_da_chiesa_Op_3_No_6.MUS","Corelli, Sonata da chiesa Op 3 No 6")</f>
        <v>Corelli, Sonata da chiesa Op 3 No 6</v>
      </c>
      <c r="E175" s="17" t="s">
        <v>103</v>
      </c>
      <c r="F175" s="17" t="s">
        <v>30</v>
      </c>
      <c r="G175" s="4">
        <v>4</v>
      </c>
      <c r="H175" s="42"/>
    </row>
    <row r="176" spans="1:8" x14ac:dyDescent="0.25">
      <c r="A176" s="1">
        <v>175</v>
      </c>
      <c r="B176" s="4"/>
      <c r="C176" s="17"/>
      <c r="D176" s="34" t="str">
        <f>HYPERLINK("http://www.rsolie.net/Music_for_young_string_players/Baroque/Corelli,_Sonata_da_camera_Op_4_No_4.MUS","Corelli, Sonata da camera Op 4 No 4")</f>
        <v>Corelli, Sonata da camera Op 4 No 4</v>
      </c>
      <c r="E176" s="17" t="s">
        <v>103</v>
      </c>
      <c r="F176" s="17" t="s">
        <v>30</v>
      </c>
      <c r="G176" s="4">
        <v>4</v>
      </c>
      <c r="H176" s="42"/>
    </row>
    <row r="177" spans="1:8" x14ac:dyDescent="0.25">
      <c r="A177" s="1">
        <v>176</v>
      </c>
      <c r="B177" s="4"/>
      <c r="C177" s="17"/>
      <c r="D177" s="34" t="str">
        <f>HYPERLINK("http://www.rsolie.net/Music_for_young_string_players/Baroque/Corelli,_Concerto_grosso_Op_6_No_8.MUS","Corelli, Concerto grosso Op 6 No 8")</f>
        <v>Corelli, Concerto grosso Op 6 No 8</v>
      </c>
      <c r="E177" s="17" t="s">
        <v>102</v>
      </c>
      <c r="F177" s="17" t="s">
        <v>161</v>
      </c>
      <c r="G177" s="4">
        <v>5</v>
      </c>
      <c r="H177" s="42"/>
    </row>
    <row r="178" spans="1:8" x14ac:dyDescent="0.25">
      <c r="A178" s="1">
        <v>177</v>
      </c>
      <c r="B178" s="4"/>
      <c r="C178" s="17"/>
      <c r="D178" s="34" t="str">
        <f>HYPERLINK("http://www.rsolie.net/Music_for_young_string_players/Baroque/Corelli,_Concerto_grosso_Op_6_No_10.MUS","Corelli, Concerto grosso Op 6 No 10")</f>
        <v>Corelli, Concerto grosso Op 6 No 10</v>
      </c>
      <c r="E178" s="17" t="s">
        <v>102</v>
      </c>
      <c r="F178" s="17" t="s">
        <v>161</v>
      </c>
      <c r="G178" s="4">
        <v>5</v>
      </c>
      <c r="H178" s="42"/>
    </row>
    <row r="179" spans="1:8" x14ac:dyDescent="0.25">
      <c r="A179" s="1">
        <v>178</v>
      </c>
      <c r="B179" s="4"/>
      <c r="C179" s="17"/>
      <c r="D179" s="34" t="str">
        <f>HYPERLINK("http://www.rsolie.net/Music_for_young_string_players/Baroque/Fischer,_Tafelmusik_Suite.mus","Fischer, Tafelmusik Suite")</f>
        <v>Fischer, Tafelmusik Suite</v>
      </c>
      <c r="E179" s="17" t="s">
        <v>102</v>
      </c>
      <c r="F179" s="17" t="s">
        <v>157</v>
      </c>
      <c r="G179" s="4">
        <v>4</v>
      </c>
      <c r="H179" s="42"/>
    </row>
    <row r="180" spans="1:8" x14ac:dyDescent="0.25">
      <c r="A180" s="1">
        <v>179</v>
      </c>
      <c r="B180" s="4"/>
      <c r="C180" s="17" t="s">
        <v>126</v>
      </c>
      <c r="D180" s="34" t="str">
        <f>HYPERLINK("http://www.rsolie.net/Music_for_young_string_players/Baroque/Handel,_Minuet_from_the_Clavier_Suite_HWV_434.MUS","Handel, Minuet from the Clavier Suite HWV 434")</f>
        <v>Handel, Minuet from the Clavier Suite HWV 434</v>
      </c>
      <c r="E180" s="17" t="s">
        <v>102</v>
      </c>
      <c r="F180" s="17" t="s">
        <v>30</v>
      </c>
      <c r="G180" s="4">
        <v>4</v>
      </c>
      <c r="H180" s="42"/>
    </row>
    <row r="181" spans="1:8" x14ac:dyDescent="0.25">
      <c r="A181" s="1">
        <v>180</v>
      </c>
      <c r="B181" s="4"/>
      <c r="C181" s="17"/>
      <c r="D181" s="34" t="str">
        <f>HYPERLINK("http://www.rsolie.net/Music_for_young_string_players/Baroque/Handel,_Sonatina_from_the_Clavier_Sonatina_HWV_582.MUS","Handel, Sonatina from the Clavier Sonatina HWV 582")</f>
        <v>Handel, Sonatina from the Clavier Sonatina HWV 582</v>
      </c>
      <c r="E181" s="17" t="s">
        <v>102</v>
      </c>
      <c r="F181" s="17" t="s">
        <v>30</v>
      </c>
      <c r="G181" s="4">
        <v>4</v>
      </c>
      <c r="H181" s="42"/>
    </row>
    <row r="182" spans="1:8" x14ac:dyDescent="0.25">
      <c r="A182" s="1">
        <v>181</v>
      </c>
      <c r="B182" s="4"/>
      <c r="C182" s="17"/>
      <c r="D182" s="34" t="str">
        <f>HYPERLINK("http://www.rsolie.net/Music_for_young_string_players/Baroque/Handel,_Gavotte_from_the_Clavier_Sonata_HWV_578.MUS","Handel, Gavotte from the Clavier Sonata HWV 578")</f>
        <v>Handel, Gavotte from the Clavier Sonata HWV 578</v>
      </c>
      <c r="E182" s="17" t="s">
        <v>102</v>
      </c>
      <c r="F182" s="17" t="s">
        <v>30</v>
      </c>
      <c r="G182" s="4">
        <v>4</v>
      </c>
      <c r="H182" s="42"/>
    </row>
    <row r="183" spans="1:8" x14ac:dyDescent="0.25">
      <c r="A183" s="1">
        <v>182</v>
      </c>
      <c r="B183" s="4"/>
      <c r="C183" s="17"/>
      <c r="D183" s="34" t="str">
        <f>HYPERLINK("http://www.rsolie.net/Music_for_young_string_players/Baroque/Handel,_Sonata_for_Flute_and_Continuo,_Op_1_No_2.MUS","Handel, Sonata for Flute and Continuo, Op 1 No 2")</f>
        <v>Handel, Sonata for Flute and Continuo, Op 1 No 2</v>
      </c>
      <c r="E183" s="17" t="s">
        <v>104</v>
      </c>
      <c r="F183" s="17" t="s">
        <v>149</v>
      </c>
      <c r="G183" s="4">
        <v>5</v>
      </c>
      <c r="H183" s="42"/>
    </row>
    <row r="184" spans="1:8" x14ac:dyDescent="0.25">
      <c r="A184" s="1">
        <v>183</v>
      </c>
      <c r="B184" s="4"/>
      <c r="C184" s="17"/>
      <c r="D184" s="34" t="str">
        <f>HYPERLINK("http://www.rsolie.net/Music_for_young_string_players/Baroque/Handel,_Sonata_for_Flute_and_Continuo,_Op_1_No_5.MUS","Handel, Sonata for Flute and Continuo, Op 1 No 5")</f>
        <v>Handel, Sonata for Flute and Continuo, Op 1 No 5</v>
      </c>
      <c r="E184" s="17" t="s">
        <v>104</v>
      </c>
      <c r="F184" s="17" t="s">
        <v>149</v>
      </c>
      <c r="G184" s="4">
        <v>5</v>
      </c>
      <c r="H184" s="42"/>
    </row>
    <row r="185" spans="1:8" x14ac:dyDescent="0.25">
      <c r="A185" s="1">
        <v>184</v>
      </c>
      <c r="B185" s="4"/>
      <c r="C185" s="17"/>
      <c r="D185" s="34" t="str">
        <f>HYPERLINK("http://www.rsolie.net/Music_for_young_string_players/Baroque/Handel,_Bourree_from_the_Flute_Sonata,_Op_1_No_5,_vc_&amp;_kbd.MUS","Handel, Bourrée from the Flute Sonata, Op 1 No 5, vc &amp; kbd")</f>
        <v>Handel, Bourrée from the Flute Sonata, Op 1 No 5, vc &amp; kbd</v>
      </c>
      <c r="E185" s="17" t="s">
        <v>104</v>
      </c>
      <c r="F185" s="17" t="s">
        <v>175</v>
      </c>
      <c r="G185" s="4">
        <v>3</v>
      </c>
      <c r="H185" s="42"/>
    </row>
    <row r="186" spans="1:8" x14ac:dyDescent="0.25">
      <c r="A186" s="1">
        <v>185</v>
      </c>
      <c r="B186" s="4"/>
      <c r="C186" s="17"/>
      <c r="D186" s="34" t="str">
        <f>HYPERLINK("http://www.rsolie.net/Music_for_young_string_players/Baroque/Handel,_Bourree_from_the_Flute_Sonata,_Op_1_No_5,_vn_&amp;_bc.MUS","Handel, Bourrée from the Flute Sonata, Op 1 No 5, vn &amp; bc")</f>
        <v>Handel, Bourrée from the Flute Sonata, Op 1 No 5, vn &amp; bc</v>
      </c>
      <c r="E186" s="17" t="s">
        <v>104</v>
      </c>
      <c r="F186" s="17" t="s">
        <v>176</v>
      </c>
      <c r="G186" s="4">
        <v>3</v>
      </c>
      <c r="H186" s="42"/>
    </row>
    <row r="187" spans="1:8" x14ac:dyDescent="0.25">
      <c r="A187" s="1">
        <v>186</v>
      </c>
      <c r="B187" s="4"/>
      <c r="C187" s="17"/>
      <c r="D187" s="34" t="str">
        <f>HYPERLINK("http://www.rsolie.net/Music_for_young_string_players/Baroque/Handel,_Bourree_from_the_Flute_Sonata,_Op_1_No_5.MUS","Handel, Bourrée from the Flute Sonata, Op 1 No 5")</f>
        <v>Handel, Bourrée from the Flute Sonata, Op 1 No 5</v>
      </c>
      <c r="E187" s="17" t="s">
        <v>104</v>
      </c>
      <c r="F187" s="17" t="s">
        <v>65</v>
      </c>
      <c r="G187" s="4">
        <v>3</v>
      </c>
      <c r="H187" s="42"/>
    </row>
    <row r="188" spans="1:8" x14ac:dyDescent="0.25">
      <c r="A188" s="1">
        <v>187</v>
      </c>
      <c r="B188" s="4"/>
      <c r="C188" s="17"/>
      <c r="D188" s="34" t="str">
        <f>HYPERLINK("http://www.rsolie.net/Music_for_young_string_players/Baroque/Handel,_Bourree_from_the_Flute_Sonata,_Op_1_No_5,_vn_&amp;_kbd.MUS","Handel, Bourrée from the Flute Sonata, Op 1 No 5, vn &amp; kbd")</f>
        <v>Handel, Bourrée from the Flute Sonata, Op 1 No 5, vn &amp; kbd</v>
      </c>
      <c r="E188" s="17" t="s">
        <v>104</v>
      </c>
      <c r="F188" s="17" t="s">
        <v>65</v>
      </c>
      <c r="G188" s="4">
        <v>3</v>
      </c>
      <c r="H188" s="42"/>
    </row>
    <row r="189" spans="1:8" x14ac:dyDescent="0.25">
      <c r="A189" s="1">
        <v>188</v>
      </c>
      <c r="B189" s="4"/>
      <c r="C189" s="17"/>
      <c r="D189" s="34" t="str">
        <f>HYPERLINK("http://www.rsolie.net/Music_for_young_string_players/Baroque/Handel,_Bourree_from_the_Flute_Sonata,_Op_1_No_5,_va_&amp;_kbd.MUS","Handel, Bourrée from the Flute Sonata, Op 1 No 5, va &amp; kbd")</f>
        <v>Handel, Bourrée from the Flute Sonata, Op 1 No 5, va &amp; kbd</v>
      </c>
      <c r="E189" s="17" t="s">
        <v>102</v>
      </c>
      <c r="F189" s="17" t="s">
        <v>30</v>
      </c>
      <c r="G189" s="4">
        <v>3</v>
      </c>
      <c r="H189" s="42"/>
    </row>
    <row r="190" spans="1:8" x14ac:dyDescent="0.25">
      <c r="A190" s="1">
        <v>189</v>
      </c>
      <c r="B190" s="4"/>
      <c r="C190" s="17"/>
      <c r="D190" s="34" t="str">
        <f>HYPERLINK("http://www.rsolie.net/Music_for_young_string_players/Baroque/Handel,_Sonata_for_Oboe_and_Continuo,_Op_1_No_6.MUS","Handel, Sonata for Oboe and Continuo, Op 1 No 6")</f>
        <v>Handel, Sonata for Oboe and Continuo, Op 1 No 6</v>
      </c>
      <c r="E190" s="17" t="s">
        <v>104</v>
      </c>
      <c r="F190" s="17" t="s">
        <v>150</v>
      </c>
      <c r="G190" s="4">
        <v>5</v>
      </c>
      <c r="H190" s="42"/>
    </row>
    <row r="191" spans="1:8" x14ac:dyDescent="0.25">
      <c r="A191" s="1">
        <v>190</v>
      </c>
      <c r="B191" s="4"/>
      <c r="C191" s="17"/>
      <c r="D191" s="34" t="str">
        <f>HYPERLINK("http://www.rsolie.net/Music_for_young_string_players/Baroque/Handel,_Sonata_for_Oboe_and_Continuo,_Op_1_No_8.MUS","Handel, Sonata for Oboe and Continuo, Op 1 No 8")</f>
        <v>Handel, Sonata for Oboe and Continuo, Op 1 No 8</v>
      </c>
      <c r="E191" s="17" t="s">
        <v>104</v>
      </c>
      <c r="F191" s="17" t="s">
        <v>150</v>
      </c>
      <c r="G191" s="4">
        <v>5</v>
      </c>
      <c r="H191" s="42"/>
    </row>
    <row r="192" spans="1:8" x14ac:dyDescent="0.25">
      <c r="A192" s="1">
        <v>191</v>
      </c>
      <c r="B192" s="4"/>
      <c r="C192" s="4"/>
      <c r="D192" s="34" t="str">
        <f>HYPERLINK("http://www.rsolie.net/Music_for_young_string_players/Baroque/Handel,_Sonata_for_Violin_and_Continuo,_Op_1_No_12,_Adagio-Allegro.MUS","Handel, Sonata for Violin and Continuo, Op 1 No 12, Adagio-Allegro")</f>
        <v>Handel, Sonata for Violin and Continuo, Op 1 No 12, Adagio-Allegro</v>
      </c>
      <c r="E192" s="17" t="s">
        <v>104</v>
      </c>
      <c r="F192" s="17" t="s">
        <v>65</v>
      </c>
      <c r="G192" s="4">
        <v>5</v>
      </c>
      <c r="H192" s="42"/>
    </row>
    <row r="193" spans="1:8" x14ac:dyDescent="0.25">
      <c r="A193" s="1">
        <v>192</v>
      </c>
      <c r="B193" s="4"/>
      <c r="C193" s="4"/>
      <c r="D193" s="34" t="str">
        <f>HYPERLINK("http://www.rsolie.net/Music_for_young_string_players/Baroque/Handel,_Sonata_for_Violin_and_Continuo,_Op_1_No_12,_Adagio-Allegro,_a3.MUS","Handel, Sonata for Violin and Continuo, Op 1 No 12, Adagio-Allegro, a3")</f>
        <v>Handel, Sonata for Violin and Continuo, Op 1 No 12, Adagio-Allegro, a3</v>
      </c>
      <c r="E193" s="17" t="s">
        <v>102</v>
      </c>
      <c r="F193" s="17" t="s">
        <v>30</v>
      </c>
      <c r="G193" s="4">
        <v>5</v>
      </c>
      <c r="H193" s="42"/>
    </row>
    <row r="194" spans="1:8" x14ac:dyDescent="0.25">
      <c r="A194" s="1">
        <v>193</v>
      </c>
      <c r="B194" s="4"/>
      <c r="C194" s="17"/>
      <c r="D194" s="34" t="str">
        <f>HYPERLINK("http://www.rsolie.net/Music_for_young_string_players/Baroque/Handel,_Sonata_for_Violin_and_Continuo,_Op_1_No_13,_Adagio-Allegro.MUS","Handel, Sonata for Violin and Continuo, Op 1 No 13, Adagio-Allegro")</f>
        <v>Handel, Sonata for Violin and Continuo, Op 1 No 13, Adagio-Allegro</v>
      </c>
      <c r="E194" s="17" t="s">
        <v>104</v>
      </c>
      <c r="F194" s="17" t="s">
        <v>65</v>
      </c>
      <c r="G194" s="4">
        <v>5</v>
      </c>
      <c r="H194" s="42"/>
    </row>
    <row r="195" spans="1:8" x14ac:dyDescent="0.25">
      <c r="A195" s="1">
        <v>194</v>
      </c>
      <c r="B195" s="4"/>
      <c r="C195" s="17"/>
      <c r="D195" s="34" t="str">
        <f>HYPERLINK("http://www.rsolie.net/Music_for_young_string_players/Baroque/Handel,_Trio_Sonata_Op_2_No_3.MUS","Handel, Trio Sonata Op 2 No 3")</f>
        <v>Handel, Trio Sonata Op 2 No 3</v>
      </c>
      <c r="E195" s="17" t="s">
        <v>103</v>
      </c>
      <c r="F195" s="17" t="s">
        <v>30</v>
      </c>
      <c r="G195" s="4">
        <v>5</v>
      </c>
      <c r="H195" s="42"/>
    </row>
    <row r="196" spans="1:8" x14ac:dyDescent="0.25">
      <c r="A196" s="1">
        <v>195</v>
      </c>
      <c r="B196" s="4"/>
      <c r="C196" s="17"/>
      <c r="D196" s="34" t="str">
        <f>HYPERLINK("http://www.rsolie.net/Music_for_young_string_players/Baroque/Handel,_Trio_Sonata_Op_5_No_1.MUS","Handel, Trio Sonata Op 5 No 1")</f>
        <v>Handel, Trio Sonata Op 5 No 1</v>
      </c>
      <c r="E196" s="17" t="s">
        <v>103</v>
      </c>
      <c r="F196" s="17" t="s">
        <v>30</v>
      </c>
      <c r="G196" s="4">
        <v>5</v>
      </c>
      <c r="H196" s="42"/>
    </row>
    <row r="197" spans="1:8" x14ac:dyDescent="0.25">
      <c r="A197" s="1">
        <v>196</v>
      </c>
      <c r="B197" s="4"/>
      <c r="C197" s="17"/>
      <c r="D197" s="34" t="str">
        <f>HYPERLINK("http://www.rsolie.net/Music_for_young_string_players/Baroque/Handel,_Gavotte_from_the_Trio_Sonata_Op_5_No_1.MUS","Handel, Gavotte from the Trio Sonata Op 5 No 1")</f>
        <v>Handel, Gavotte from the Trio Sonata Op 5 No 1</v>
      </c>
      <c r="E197" s="17" t="s">
        <v>104</v>
      </c>
      <c r="F197" s="17" t="s">
        <v>65</v>
      </c>
      <c r="G197" s="4">
        <v>3</v>
      </c>
      <c r="H197" s="42"/>
    </row>
    <row r="198" spans="1:8" x14ac:dyDescent="0.25">
      <c r="A198" s="1">
        <v>197</v>
      </c>
      <c r="B198" s="4"/>
      <c r="C198" s="17"/>
      <c r="D198" s="34" t="str">
        <f>HYPERLINK("http://www.rsolie.net/Music_for_young_string_players/Baroque/Handel,_Trio_Sonata_Op_5_No_2.MUS","Handel, Trio Sonata Op 5 No 2")</f>
        <v>Handel, Trio Sonata Op 5 No 2</v>
      </c>
      <c r="E198" s="17" t="s">
        <v>103</v>
      </c>
      <c r="F198" s="17" t="s">
        <v>30</v>
      </c>
      <c r="G198" s="4">
        <v>5</v>
      </c>
      <c r="H198" s="42"/>
    </row>
    <row r="199" spans="1:8" x14ac:dyDescent="0.25">
      <c r="A199" s="1">
        <v>198</v>
      </c>
      <c r="B199" s="4"/>
      <c r="C199" s="17"/>
      <c r="D199" s="34" t="str">
        <f>HYPERLINK("http://www.rsolie.net/Music_for_young_string_players/Baroque/Handel,_March_from_the_Trio_Sonata_Op_5_No_2.MUS","Handel, March from the Trio Sonata Op 5 No 2")</f>
        <v>Handel, March from the Trio Sonata Op 5 No 2</v>
      </c>
      <c r="E199" s="17" t="s">
        <v>104</v>
      </c>
      <c r="F199" s="17" t="s">
        <v>65</v>
      </c>
      <c r="G199" s="4">
        <v>3</v>
      </c>
      <c r="H199" s="42"/>
    </row>
    <row r="200" spans="1:8" x14ac:dyDescent="0.25">
      <c r="A200" s="1">
        <v>199</v>
      </c>
      <c r="B200" s="4"/>
      <c r="C200" s="17"/>
      <c r="D200" s="34" t="str">
        <f>HYPERLINK("http://www.rsolie.net/Music_for_young_string_players/Baroque/Handel,_Gavotte_from_the_Trio_Sonata_Op_5_No_2.MUS","Handel, Gavotte from the Trio Sonata Op 5 No 2")</f>
        <v>Handel, Gavotte from the Trio Sonata Op 5 No 2</v>
      </c>
      <c r="E200" s="17" t="s">
        <v>104</v>
      </c>
      <c r="F200" s="17" t="s">
        <v>65</v>
      </c>
      <c r="G200" s="4">
        <v>3</v>
      </c>
      <c r="H200" s="42"/>
    </row>
    <row r="201" spans="1:8" x14ac:dyDescent="0.25">
      <c r="A201" s="1">
        <v>200</v>
      </c>
      <c r="B201" s="4"/>
      <c r="C201" s="17"/>
      <c r="D201" s="34" t="str">
        <f>HYPERLINK("http://www.rsolie.net/Music_for_young_string_players/Baroque/Handel,_Trio_Sonata_Op_5_No_3.MUS","Handel, Trio Sonata Op 5 No 3")</f>
        <v>Handel, Trio Sonata Op 5 No 3</v>
      </c>
      <c r="E201" s="17" t="s">
        <v>103</v>
      </c>
      <c r="F201" s="17" t="s">
        <v>30</v>
      </c>
      <c r="G201" s="4">
        <v>5</v>
      </c>
      <c r="H201" s="42"/>
    </row>
    <row r="202" spans="1:8" x14ac:dyDescent="0.25">
      <c r="A202" s="1">
        <v>201</v>
      </c>
      <c r="B202" s="4"/>
      <c r="C202" s="17"/>
      <c r="D202" s="34" t="str">
        <f>HYPERLINK("http://www.rsolie.net/Music_for_young_string_players/Baroque/Handel,_Minuet_from_the_Trio_Sonata_Op_5_No_4.MUS","Handel, Minuet from the Trio Sonata Op 5 No 4")</f>
        <v>Handel, Minuet from the Trio Sonata Op 5 No 4</v>
      </c>
      <c r="E202" s="17" t="s">
        <v>102</v>
      </c>
      <c r="F202" s="17" t="s">
        <v>34</v>
      </c>
      <c r="G202" s="4">
        <v>3</v>
      </c>
      <c r="H202" s="42"/>
    </row>
    <row r="203" spans="1:8" x14ac:dyDescent="0.25">
      <c r="A203" s="1">
        <v>202</v>
      </c>
      <c r="B203" s="4"/>
      <c r="C203" s="17"/>
      <c r="D203" s="34" t="str">
        <f>HYPERLINK("http://www.rsolie.net/Music_for_young_string_players/Baroque/Handel,_Passacaglia_from_the_Trio_Sonata_Op_5_No_4.MUS","Handel, Passacaglia from the Trio Sonata Op 5 No 4")</f>
        <v>Handel, Passacaglia from the Trio Sonata Op 5 No 4</v>
      </c>
      <c r="E203" s="17" t="s">
        <v>102</v>
      </c>
      <c r="F203" s="17" t="s">
        <v>155</v>
      </c>
      <c r="G203" s="4">
        <v>4</v>
      </c>
      <c r="H203" s="42"/>
    </row>
    <row r="204" spans="1:8" x14ac:dyDescent="0.25">
      <c r="A204" s="1">
        <v>203</v>
      </c>
      <c r="B204" s="4"/>
      <c r="C204" s="17"/>
      <c r="D204" s="34" t="str">
        <f>HYPERLINK("http://www.rsolie.net/Music_for_young_string_players/Baroque/Handel,_Watermusic,_Two_Pieces_for_Younger_Orchestra,_with_winds.MUS","Handel, Watermusic, Two Pieces for Younger Orchestra, with winds")</f>
        <v>Handel, Watermusic, Two Pieces for Younger Orchestra, with winds</v>
      </c>
      <c r="E204" s="17" t="s">
        <v>102</v>
      </c>
      <c r="F204" s="17" t="s">
        <v>37</v>
      </c>
      <c r="G204" s="4">
        <v>3</v>
      </c>
      <c r="H204" s="42"/>
    </row>
    <row r="205" spans="1:8" x14ac:dyDescent="0.25">
      <c r="A205" s="1">
        <v>204</v>
      </c>
      <c r="B205" s="4"/>
      <c r="C205" s="17"/>
      <c r="D205" s="34" t="str">
        <f>HYPERLINK("http://www.rsolie.net/Music_for_young_string_players/Baroque/Handel,_Watermusic,_Two_Pieces_for_Younger_Orchestra.MUS","Handel, Watermusic, Two Pieces for Younger Orchestra")</f>
        <v>Handel, Watermusic, Two Pieces for Younger Orchestra</v>
      </c>
      <c r="E205" s="17" t="s">
        <v>101</v>
      </c>
      <c r="F205" s="17" t="s">
        <v>35</v>
      </c>
      <c r="G205" s="4">
        <v>3</v>
      </c>
      <c r="H205" s="42"/>
    </row>
    <row r="206" spans="1:8" x14ac:dyDescent="0.25">
      <c r="A206" s="1">
        <v>205</v>
      </c>
      <c r="B206" s="4"/>
      <c r="C206" s="17"/>
      <c r="D206" s="34" t="str">
        <f>HYPERLINK("http://www.rsolie.net/Music_for_young_string_players/Baroque/Handel,_Watermusic,_Ten_Dances.MUS","Handel, Watermusic, Ten Dances")</f>
        <v>Handel, Watermusic, Ten Dances</v>
      </c>
      <c r="E206" s="17" t="s">
        <v>102</v>
      </c>
      <c r="F206" s="17" t="s">
        <v>44</v>
      </c>
      <c r="G206" s="4">
        <v>5</v>
      </c>
      <c r="H206" s="42"/>
    </row>
    <row r="207" spans="1:8" x14ac:dyDescent="0.25">
      <c r="A207" s="1">
        <v>206</v>
      </c>
      <c r="B207" s="4"/>
      <c r="C207" s="17"/>
      <c r="D207" s="34" t="str">
        <f>HYPERLINK("http://www.rsolie.net/Music_for_young_string_players/Baroque/Handel,_Watermusic,_Overture.MUS","Handel, Watermusic, Overture")</f>
        <v>Handel, Watermusic, Overture</v>
      </c>
      <c r="E207" s="17" t="s">
        <v>102</v>
      </c>
      <c r="F207" s="17" t="s">
        <v>44</v>
      </c>
      <c r="G207" s="4">
        <v>5</v>
      </c>
      <c r="H207" s="42"/>
    </row>
    <row r="208" spans="1:8" x14ac:dyDescent="0.25">
      <c r="A208" s="1">
        <v>207</v>
      </c>
      <c r="B208" s="4"/>
      <c r="C208" s="17"/>
      <c r="D208" s="34" t="str">
        <f>HYPERLINK("http://www.rsolie.net/Music_for_young_string_players/Baroque/Handel,_Music_for_the_Royal_Fireworks,_Overture.MUS","Handel, Music for the Royal Fireworks, Overture")</f>
        <v>Handel, Music for the Royal Fireworks, Overture</v>
      </c>
      <c r="E208" s="17" t="s">
        <v>101</v>
      </c>
      <c r="F208" s="17" t="s">
        <v>168</v>
      </c>
      <c r="G208" s="4">
        <v>5</v>
      </c>
      <c r="H208" s="42"/>
    </row>
    <row r="209" spans="1:8" x14ac:dyDescent="0.25">
      <c r="A209" s="1">
        <v>208</v>
      </c>
      <c r="B209" s="4"/>
      <c r="C209" s="17"/>
      <c r="D209" s="34" t="str">
        <f>HYPERLINK("http://www.rsolie.net/Music_for_young_string_players/Baroque/Handel,_Music_for_the_Royal_Fireworks,_the_Five_Dances.MUS","Handel, Music for the Royal Fireworks, the Five Dances")</f>
        <v>Handel, Music for the Royal Fireworks, the Five Dances</v>
      </c>
      <c r="E209" s="17" t="s">
        <v>101</v>
      </c>
      <c r="F209" s="17" t="s">
        <v>168</v>
      </c>
      <c r="G209" s="4">
        <v>5</v>
      </c>
      <c r="H209" s="42"/>
    </row>
    <row r="210" spans="1:8" x14ac:dyDescent="0.25">
      <c r="A210" s="1">
        <v>209</v>
      </c>
      <c r="B210" s="4"/>
      <c r="C210" s="17"/>
      <c r="D210" s="34" t="str">
        <f>HYPERLINK("http://www.rsolie.net/Music_for_young_string_players/Baroque/Handel,_Adagio_from_the_Oboe_Trio_HWV_381.MUS","Handel, Adagio from the Oboe Trio HWV 381")</f>
        <v>Handel, Adagio from the Oboe Trio HWV 381</v>
      </c>
      <c r="E210" s="17" t="s">
        <v>103</v>
      </c>
      <c r="F210" s="17" t="s">
        <v>30</v>
      </c>
      <c r="G210" s="4">
        <v>5</v>
      </c>
      <c r="H210" s="42"/>
    </row>
    <row r="211" spans="1:8" x14ac:dyDescent="0.25">
      <c r="A211" s="1">
        <v>210</v>
      </c>
      <c r="B211" s="4"/>
      <c r="C211" s="17"/>
      <c r="D211" s="34" t="str">
        <f>HYPERLINK("http://www.rsolie.net/Music_for_young_string_players/Baroque/Handel,_Oboe_Trio-Sonata_HWV_384.MUS","Handel, Oboe Trio-Sonata HWV 384")</f>
        <v>Handel, Oboe Trio-Sonata HWV 384</v>
      </c>
      <c r="E211" s="17" t="s">
        <v>103</v>
      </c>
      <c r="F211" s="17" t="s">
        <v>151</v>
      </c>
      <c r="G211" s="4">
        <v>5</v>
      </c>
      <c r="H211" s="42"/>
    </row>
    <row r="212" spans="1:8" x14ac:dyDescent="0.25">
      <c r="A212" s="1">
        <v>211</v>
      </c>
      <c r="B212" s="4"/>
      <c r="C212" s="17"/>
      <c r="D212" s="34" t="str">
        <f>HYPERLINK("http://www.rsolie.net/Music_for_young_string_players/Baroque/Handel,_Minuet_from_the_Concerto_Grosso_Op_3_No_4.MUS","Handel, Minuet from the Concerto Grosso Op 3 No 4")</f>
        <v>Handel, Minuet from the Concerto Grosso Op 3 No 4</v>
      </c>
      <c r="E212" s="17" t="s">
        <v>102</v>
      </c>
      <c r="F212" s="17" t="s">
        <v>157</v>
      </c>
      <c r="G212" s="4">
        <v>4</v>
      </c>
      <c r="H212" s="42"/>
    </row>
    <row r="213" spans="1:8" x14ac:dyDescent="0.25">
      <c r="A213" s="1">
        <v>212</v>
      </c>
      <c r="B213" s="4"/>
      <c r="C213" s="17"/>
      <c r="D213" s="34" t="str">
        <f>HYPERLINK("http://www.rsolie.net/Music_for_young_string_players/Baroque/Handel,_Allegro_from_the_Concerto_Grosso_Op_3_No_5.MUS","Handel, Allegro from the Concerto Grosso Op 3 No 5")</f>
        <v>Handel, Allegro from the Concerto Grosso Op 3 No 5</v>
      </c>
      <c r="E213" s="17" t="s">
        <v>102</v>
      </c>
      <c r="F213" s="17" t="s">
        <v>30</v>
      </c>
      <c r="G213" s="4">
        <v>4</v>
      </c>
      <c r="H213" s="42"/>
    </row>
    <row r="214" spans="1:8" x14ac:dyDescent="0.25">
      <c r="A214" s="1">
        <v>213</v>
      </c>
      <c r="B214" s="4"/>
      <c r="C214" s="17"/>
      <c r="D214" s="34" t="str">
        <f>HYPERLINK("http://www.rsolie.net/Music_for_young_string_players/Baroque/Handel,_Overture_and_Incidental_Music_to_Almira.MUS","Handel, Overture and Incidental Music to Almira")</f>
        <v>Handel, Overture and Incidental Music to Almira</v>
      </c>
      <c r="E214" s="17" t="s">
        <v>102</v>
      </c>
      <c r="F214" s="17" t="s">
        <v>162</v>
      </c>
      <c r="G214" s="4">
        <v>4</v>
      </c>
      <c r="H214" s="42"/>
    </row>
    <row r="215" spans="1:8" x14ac:dyDescent="0.25">
      <c r="A215" s="1">
        <v>214</v>
      </c>
      <c r="B215" s="4"/>
      <c r="C215" s="17"/>
      <c r="D215" s="34" t="str">
        <f>HYPERLINK("http://www.rsolie.net/Music_for_young_string_players/Baroque/Handel,_Chorus_from_Judas_Maccabaeus,_vn_&amp;_kbd.MUS","Handel, Chorus from Judas Maccabaeus, vn &amp; kbd")</f>
        <v>Handel, Chorus from Judas Maccabaeus, vn &amp; kbd</v>
      </c>
      <c r="E215" s="17" t="s">
        <v>104</v>
      </c>
      <c r="F215" s="17" t="s">
        <v>65</v>
      </c>
      <c r="G215" s="4">
        <v>3</v>
      </c>
      <c r="H215" s="42"/>
    </row>
    <row r="216" spans="1:8" x14ac:dyDescent="0.25">
      <c r="A216" s="1">
        <v>215</v>
      </c>
      <c r="B216" s="4"/>
      <c r="C216" s="17"/>
      <c r="D216" s="34" t="str">
        <f>HYPERLINK("http://www.rsolie.net/Music_for_young_string_players/Baroque/Handel,_Chorus_from_Judas_Maccabaeus,_va_&amp;_kbd.MUS","Handel, Chorus from Judas Maccabaeus, va &amp; kbd")</f>
        <v>Handel, Chorus from Judas Maccabaeus, va &amp; kbd</v>
      </c>
      <c r="E216" s="17" t="s">
        <v>104</v>
      </c>
      <c r="F216" s="17" t="s">
        <v>175</v>
      </c>
      <c r="G216" s="4">
        <v>3</v>
      </c>
      <c r="H216" s="42"/>
    </row>
    <row r="217" spans="1:8" x14ac:dyDescent="0.25">
      <c r="A217" s="1">
        <v>216</v>
      </c>
      <c r="B217" s="4"/>
      <c r="C217" s="17"/>
      <c r="D217" s="34" t="str">
        <f>HYPERLINK("http://www.rsolie.net/Music_for_young_string_players/Baroque/Handel,_Chorus_from_Judas_Maccabaeus,_vc_&amp;_kbd.MUS","Handel, Chorus from Judas Maccabaeus, vc &amp; kbd")</f>
        <v>Handel, Chorus from Judas Maccabaeus, vc &amp; kbd</v>
      </c>
      <c r="E217" s="17" t="s">
        <v>104</v>
      </c>
      <c r="F217" s="17" t="s">
        <v>176</v>
      </c>
      <c r="G217" s="4">
        <v>3</v>
      </c>
      <c r="H217" s="42"/>
    </row>
    <row r="218" spans="1:8" x14ac:dyDescent="0.25">
      <c r="A218" s="1">
        <v>217</v>
      </c>
      <c r="B218" s="4"/>
      <c r="C218" s="17"/>
      <c r="D218" s="34" t="str">
        <f>HYPERLINK("http://www.rsolie.net/Music_for_young_string_players/Baroque/Mouret,_Fanfare.MUS","Mouret, Fanfare")</f>
        <v>Mouret, Fanfare</v>
      </c>
      <c r="E218" s="17" t="s">
        <v>102</v>
      </c>
      <c r="F218" s="17" t="s">
        <v>157</v>
      </c>
      <c r="G218" s="4">
        <v>4</v>
      </c>
      <c r="H218" s="42"/>
    </row>
    <row r="219" spans="1:8" x14ac:dyDescent="0.25">
      <c r="A219" s="1">
        <v>218</v>
      </c>
      <c r="B219" s="4"/>
      <c r="C219" s="17"/>
      <c r="D219" s="34" t="str">
        <f>HYPERLINK("http://www.rsolie.net/Music_for_young_string_players/Baroque/Mouret,_Fanfare,_with_winds.MUS","Mouret, Fanfare, with winds")</f>
        <v>Mouret, Fanfare, with winds</v>
      </c>
      <c r="E219" s="17" t="s">
        <v>101</v>
      </c>
      <c r="F219" s="17" t="s">
        <v>168</v>
      </c>
      <c r="G219" s="4">
        <v>4</v>
      </c>
      <c r="H219" s="42"/>
    </row>
    <row r="220" spans="1:8" x14ac:dyDescent="0.25">
      <c r="A220" s="1">
        <v>219</v>
      </c>
      <c r="B220" s="4"/>
      <c r="C220" s="17"/>
      <c r="D220" s="34" t="str">
        <f>HYPERLINK("http://www.rsolie.net/Music_for_young_string_players/Baroque/Pachelbel,_Canon_in_D.MUS","Pachelbel, Canon in D")</f>
        <v>Pachelbel, Canon in D</v>
      </c>
      <c r="E220" s="17" t="s">
        <v>102</v>
      </c>
      <c r="F220" s="17" t="s">
        <v>158</v>
      </c>
      <c r="G220" s="4">
        <v>3</v>
      </c>
      <c r="H220" s="42"/>
    </row>
    <row r="221" spans="1:8" x14ac:dyDescent="0.25">
      <c r="A221" s="1">
        <v>220</v>
      </c>
      <c r="B221" s="4"/>
      <c r="C221" s="17" t="s">
        <v>8</v>
      </c>
      <c r="D221" s="34" t="str">
        <f>HYPERLINK("http://www.rsolie.net/Music_for_young_string_players/Baroque/Purcell,_Rigadoon.MUS","Purcell, Rigadoon")</f>
        <v>Purcell, Rigadoon</v>
      </c>
      <c r="E221" s="17" t="s">
        <v>102</v>
      </c>
      <c r="F221" s="17" t="s">
        <v>37</v>
      </c>
      <c r="G221" s="4">
        <v>2</v>
      </c>
      <c r="H221" s="42"/>
    </row>
    <row r="222" spans="1:8" x14ac:dyDescent="0.25">
      <c r="A222" s="1">
        <v>221</v>
      </c>
      <c r="B222" s="4"/>
      <c r="C222" s="17"/>
      <c r="D222" s="34" t="str">
        <f>HYPERLINK("http://www.rsolie.net/Music_for_young_string_players/Baroque/Purcell,_Violin_Sonata_in_G_minor.MUS","Purcell, Violin Sonata in G minor")</f>
        <v>Purcell, Violin Sonata in G minor</v>
      </c>
      <c r="E222" s="17" t="s">
        <v>103</v>
      </c>
      <c r="F222" s="17" t="s">
        <v>166</v>
      </c>
      <c r="G222" s="4">
        <v>4</v>
      </c>
      <c r="H222" s="42"/>
    </row>
    <row r="223" spans="1:8" x14ac:dyDescent="0.25">
      <c r="A223" s="1">
        <v>222</v>
      </c>
      <c r="B223" s="4"/>
      <c r="C223" s="17"/>
      <c r="D223" s="34" t="str">
        <f>HYPERLINK("http://www.rsolie.net/Music_for_young_string_players/Baroque/Purcell,_Sonata_5,_1683.MUS","Purcell, Sonata 5, 1683")</f>
        <v>Purcell, Sonata 5, 1683</v>
      </c>
      <c r="E223" s="17" t="s">
        <v>103</v>
      </c>
      <c r="F223" s="17" t="s">
        <v>30</v>
      </c>
      <c r="G223" s="4">
        <v>5</v>
      </c>
      <c r="H223" s="42"/>
    </row>
    <row r="224" spans="1:8" x14ac:dyDescent="0.25">
      <c r="A224" s="1">
        <v>223</v>
      </c>
      <c r="B224" s="4"/>
      <c r="C224" s="17"/>
      <c r="D224" s="34" t="str">
        <f>HYPERLINK("http://www.rsolie.net/Music_for_young_string_players/Baroque/Purcell,_Sonata_12,_1683.MUS","Purcell, Sonata 12, 1683")</f>
        <v>Purcell, Sonata 12, 1683</v>
      </c>
      <c r="E224" s="17" t="s">
        <v>103</v>
      </c>
      <c r="F224" s="17" t="s">
        <v>30</v>
      </c>
      <c r="G224" s="4">
        <v>5</v>
      </c>
      <c r="H224" s="42"/>
    </row>
    <row r="225" spans="1:8" x14ac:dyDescent="0.25">
      <c r="A225" s="1">
        <v>224</v>
      </c>
      <c r="B225" s="4"/>
      <c r="C225" s="17"/>
      <c r="D225" s="34" t="str">
        <f>HYPERLINK("http://www.rsolie.net/Music_for_young_string_players/Baroque/Purcell,_Roundo_from_Abdelazar.MUS","Purcell, Roundo from Abdelazar")</f>
        <v>Purcell, Roundo from Abdelazar</v>
      </c>
      <c r="E225" s="17" t="s">
        <v>101</v>
      </c>
      <c r="F225" s="17" t="s">
        <v>75</v>
      </c>
      <c r="G225" s="4">
        <v>4</v>
      </c>
      <c r="H225" s="42"/>
    </row>
    <row r="226" spans="1:8" x14ac:dyDescent="0.25">
      <c r="A226" s="1">
        <v>225</v>
      </c>
      <c r="B226" s="4"/>
      <c r="C226" s="17"/>
      <c r="D226" s="34" t="str">
        <f>HYPERLINK("http://www.rsolie.net/Music_for_young_string_players/Baroque/Purcell,_Trumpet_Tune_from_Cibell.MUS","Purcell, Trumpet Tune from Cibell")</f>
        <v>Purcell, Trumpet Tune from Cibell</v>
      </c>
      <c r="E226" s="17" t="s">
        <v>102</v>
      </c>
      <c r="F226" s="17" t="s">
        <v>157</v>
      </c>
      <c r="G226" s="4">
        <v>3</v>
      </c>
      <c r="H226" s="42"/>
    </row>
    <row r="227" spans="1:8" x14ac:dyDescent="0.25">
      <c r="A227" s="1">
        <v>226</v>
      </c>
      <c r="B227" s="4"/>
      <c r="C227" s="17"/>
      <c r="D227" s="34" t="str">
        <f>HYPERLINK("http://www.rsolie.net/Music_for_young_string_players/Baroque/Purcell,_music_from_Dioclesian.MUS","Purcell, music from Dioclesian")</f>
        <v>Purcell, music from Dioclesian</v>
      </c>
      <c r="E227" s="17" t="s">
        <v>101</v>
      </c>
      <c r="F227" s="17" t="s">
        <v>165</v>
      </c>
      <c r="G227" s="4">
        <v>5</v>
      </c>
      <c r="H227" s="42"/>
    </row>
    <row r="228" spans="1:8" x14ac:dyDescent="0.25">
      <c r="A228" s="1">
        <v>227</v>
      </c>
      <c r="B228" s="4"/>
      <c r="C228" s="17"/>
      <c r="D228" s="34" t="str">
        <f>HYPERLINK("http://www.rsolie.net/Music_for_young_string_players/Baroque/Purcell,_Trumpet_Tune_from_Act_I_of_Indian_Queen.MUS","Purcell, Trumpet Tune from Act I of Indian Queen")</f>
        <v>Purcell, Trumpet Tune from Act I of Indian Queen</v>
      </c>
      <c r="E228" s="17" t="s">
        <v>101</v>
      </c>
      <c r="F228" s="17" t="s">
        <v>172</v>
      </c>
      <c r="G228" s="4">
        <v>4</v>
      </c>
      <c r="H228" s="42"/>
    </row>
    <row r="229" spans="1:8" x14ac:dyDescent="0.25">
      <c r="A229" s="1">
        <v>228</v>
      </c>
      <c r="B229" s="4"/>
      <c r="C229" s="17"/>
      <c r="D229" s="34" t="str">
        <f>HYPERLINK("http://www.rsolie.net/Music_for_young_string_players/Baroque/Purcell,_Trumpet_Overture,_Act_III_of_Indian_Queen.MUS","Purcell, Trumpet Overture, Act III of Indian Queen")</f>
        <v>Purcell, Trumpet Overture, Act III of Indian Queen</v>
      </c>
      <c r="E229" s="17" t="s">
        <v>101</v>
      </c>
      <c r="F229" s="17" t="s">
        <v>168</v>
      </c>
      <c r="G229" s="4">
        <v>4</v>
      </c>
      <c r="H229" s="42"/>
    </row>
    <row r="230" spans="1:8" x14ac:dyDescent="0.25">
      <c r="A230" s="1">
        <v>229</v>
      </c>
      <c r="B230" s="4"/>
      <c r="C230" s="17"/>
      <c r="D230" s="34" t="str">
        <f>HYPERLINK("http://www.rsolie.net/Music_for_young_string_players/Baroque/Purcell,_March_from_the_Married_Beau.MUS","Purcell, March from the Married Beau")</f>
        <v>Purcell, March from the Married Beau</v>
      </c>
      <c r="E230" s="17" t="s">
        <v>102</v>
      </c>
      <c r="F230" s="17" t="s">
        <v>36</v>
      </c>
      <c r="G230" s="4">
        <v>3</v>
      </c>
      <c r="H230" s="42"/>
    </row>
    <row r="231" spans="1:8" x14ac:dyDescent="0.25">
      <c r="A231" s="1">
        <v>230</v>
      </c>
      <c r="B231" s="4"/>
      <c r="C231" s="17"/>
      <c r="D231" s="34" t="str">
        <f>HYPERLINK("http://www.rsolie.net/Music_for_young_string_players/Baroque/Purcell,_Come_Ye_Sons_of_Art.mus","Purcell, Come Ye Sons of Art")</f>
        <v>Purcell, Come Ye Sons of Art</v>
      </c>
      <c r="E231" s="17" t="s">
        <v>101</v>
      </c>
      <c r="F231" s="17" t="s">
        <v>38</v>
      </c>
      <c r="G231" s="4">
        <v>4</v>
      </c>
      <c r="H231" s="42"/>
    </row>
    <row r="232" spans="1:8" x14ac:dyDescent="0.25">
      <c r="A232" s="1">
        <v>231</v>
      </c>
      <c r="B232" s="4"/>
      <c r="C232" s="17"/>
      <c r="D232" s="34" t="str">
        <f>HYPERLINK("http://www.rsolie.net/Music_for_young_string_players/Baroque/Rameau,_Tambourin_en_Rondeau,_strs.mus","Rameau, Tambourin en Rondeau, strs")</f>
        <v>Rameau, Tambourin en Rondeau, strs</v>
      </c>
      <c r="E232" s="17" t="s">
        <v>102</v>
      </c>
      <c r="F232" s="17" t="s">
        <v>159</v>
      </c>
      <c r="G232" s="4">
        <v>4</v>
      </c>
      <c r="H232" s="42"/>
    </row>
    <row r="233" spans="1:8" x14ac:dyDescent="0.25">
      <c r="A233" s="1">
        <v>232</v>
      </c>
      <c r="B233" s="4"/>
      <c r="C233" s="17"/>
      <c r="D233" s="34" t="str">
        <f>HYPERLINK("http://www.rsolie.net/Music_for_young_string_players/Baroque/Rameau,_Tambourin_en_Rondeau,_with_oboes.MUS","Rameau, Tambourin en Rondeau, with oboes")</f>
        <v>Rameau, Tambourin en Rondeau, with oboes</v>
      </c>
      <c r="E233" s="17" t="s">
        <v>103</v>
      </c>
      <c r="F233" s="17" t="s">
        <v>45</v>
      </c>
      <c r="G233" s="4">
        <v>4</v>
      </c>
      <c r="H233" s="42"/>
    </row>
    <row r="234" spans="1:8" x14ac:dyDescent="0.25">
      <c r="A234" s="1">
        <v>233</v>
      </c>
      <c r="B234" s="4"/>
      <c r="C234" s="17"/>
      <c r="D234" s="34" t="str">
        <f>HYPERLINK("http://www.rsolie.net/Music_for_young_string_players/Baroque/A._Scarlatti,_Sinfonia_IV.MUS","A. Scarlatti, Sinfonia IV")</f>
        <v>A. Scarlatti, Sinfonia IV</v>
      </c>
      <c r="E234" s="17" t="s">
        <v>101</v>
      </c>
      <c r="F234" s="17" t="s">
        <v>168</v>
      </c>
      <c r="G234" s="4">
        <v>5</v>
      </c>
      <c r="H234" s="42"/>
    </row>
    <row r="235" spans="1:8" x14ac:dyDescent="0.25">
      <c r="A235" s="1">
        <v>234</v>
      </c>
      <c r="B235" s="4"/>
      <c r="C235" s="17"/>
      <c r="D235" s="34" t="str">
        <f>HYPERLINK("http://www.rsolie.net/Music_for_young_string_players/Baroque/Schutz,_Christmas_Oratorio,_Chorus_1.MUS","Schutz, Christmas Oratorio, Chorus 1")</f>
        <v>Schutz, Christmas Oratorio, Chorus 1</v>
      </c>
      <c r="E235" s="17" t="s">
        <v>101</v>
      </c>
      <c r="F235" s="17" t="s">
        <v>169</v>
      </c>
      <c r="G235" s="4">
        <v>5</v>
      </c>
      <c r="H235" s="42"/>
    </row>
    <row r="236" spans="1:8" x14ac:dyDescent="0.25">
      <c r="A236" s="1">
        <v>235</v>
      </c>
      <c r="B236" s="4"/>
      <c r="C236" s="17" t="s">
        <v>127</v>
      </c>
      <c r="D236" s="34" t="str">
        <f>HYPERLINK("http://www.rsolie.net/Music_for_young_string_players/Baroque/Telemann,_Pyrmonter_III,_Mercoledi.MUS","Telemann, Pyrmonter III, Mercoledi")</f>
        <v>Telemann, Pyrmonter III, Mercoledi</v>
      </c>
      <c r="E236" s="17" t="s">
        <v>103</v>
      </c>
      <c r="F236" s="17" t="s">
        <v>167</v>
      </c>
      <c r="G236" s="4">
        <v>5</v>
      </c>
      <c r="H236" s="42"/>
    </row>
    <row r="237" spans="1:8" x14ac:dyDescent="0.25">
      <c r="A237" s="1">
        <v>236</v>
      </c>
      <c r="B237" s="4"/>
      <c r="C237" s="17"/>
      <c r="D237" s="34" t="str">
        <f>HYPERLINK("http://www.rsolie.net/Music_for_young_string_players/Baroque/Telemann,_Pyrmonter_VII,_Domenica_(3_mvts).MUS","Telemann, Pyrmonter VII, Domenica (3 mvts)")</f>
        <v>Telemann, Pyrmonter VII, Domenica (3 mvts)</v>
      </c>
      <c r="E237" s="17" t="s">
        <v>103</v>
      </c>
      <c r="F237" s="17" t="s">
        <v>167</v>
      </c>
      <c r="G237" s="4">
        <v>5</v>
      </c>
      <c r="H237" s="42"/>
    </row>
    <row r="238" spans="1:8" x14ac:dyDescent="0.25">
      <c r="A238" s="1">
        <v>237</v>
      </c>
      <c r="B238" s="4"/>
      <c r="C238" s="17"/>
      <c r="D238" s="34" t="str">
        <f>HYPERLINK("http://www.rsolie.net/Music_for_young_string_players/Baroque/Telemann,_Paris_Quartet_II,_two_mvts.MUS","Telemann, Paris Quartet II, two mvts")</f>
        <v>Telemann, Paris Quartet II, two mvts</v>
      </c>
      <c r="E238" s="17" t="s">
        <v>103</v>
      </c>
      <c r="F238" s="17" t="s">
        <v>40</v>
      </c>
      <c r="G238" s="4">
        <v>5</v>
      </c>
      <c r="H238" s="42"/>
    </row>
    <row r="239" spans="1:8" x14ac:dyDescent="0.25">
      <c r="A239" s="1">
        <v>238</v>
      </c>
      <c r="B239" s="4"/>
      <c r="C239" s="17"/>
      <c r="D239" s="34" t="str">
        <f>HYPERLINK("http://www.rsolie.net/Music_for_young_string_players/Baroque/Telemann,_Paris_Quartet_III.MUS","Telemann, Paris Quartet III")</f>
        <v>Telemann, Paris Quartet III</v>
      </c>
      <c r="E239" s="17" t="s">
        <v>103</v>
      </c>
      <c r="F239" s="17" t="s">
        <v>40</v>
      </c>
      <c r="G239" s="4">
        <v>5</v>
      </c>
      <c r="H239" s="42"/>
    </row>
    <row r="240" spans="1:8" x14ac:dyDescent="0.25">
      <c r="A240" s="1">
        <v>239</v>
      </c>
      <c r="B240" s="4"/>
      <c r="C240" s="17"/>
      <c r="D240" s="34" t="str">
        <f>HYPERLINK("http://www.rsolie.net/Music_for_young_string_players/Baroque/Telemann,_Sonata-quartet_2,_1752.MUS","Telemann, Sonata-quartet 2, 1752")</f>
        <v>Telemann, Sonata-quartet 2, 1752</v>
      </c>
      <c r="E240" s="17" t="s">
        <v>103</v>
      </c>
      <c r="F240" s="17" t="s">
        <v>148</v>
      </c>
      <c r="G240" s="4">
        <v>5</v>
      </c>
      <c r="H240" s="42"/>
    </row>
    <row r="241" spans="1:8" x14ac:dyDescent="0.25">
      <c r="A241" s="1">
        <v>240</v>
      </c>
      <c r="B241" s="4"/>
      <c r="C241" s="17"/>
      <c r="D241" s="34" t="str">
        <f>HYPERLINK("http://www.rsolie.net/Music_for_young_string_players/Baroque/Telemann,_Sextet_in_G_minor.MUS","Telemann, Sextet in G minor")</f>
        <v>Telemann, Sextet in G minor</v>
      </c>
      <c r="E241" s="17" t="s">
        <v>103</v>
      </c>
      <c r="F241" s="17" t="s">
        <v>160</v>
      </c>
      <c r="G241" s="4">
        <v>5</v>
      </c>
      <c r="H241" s="42"/>
    </row>
    <row r="242" spans="1:8" x14ac:dyDescent="0.25">
      <c r="A242" s="1">
        <v>241</v>
      </c>
      <c r="B242" s="4"/>
      <c r="C242" s="17"/>
      <c r="D242" s="34" t="str">
        <f>HYPERLINK("http://www.rsolie.net/Music_for_young_string_players/Baroque/Telemann,_Canonic_Sonatina.MUS","Telemann, Canonic Sonatina")</f>
        <v>Telemann, Canonic Sonatina</v>
      </c>
      <c r="E242" s="17" t="s">
        <v>103</v>
      </c>
      <c r="F242" s="17" t="s">
        <v>41</v>
      </c>
      <c r="G242" s="4">
        <v>5</v>
      </c>
      <c r="H242" s="42"/>
    </row>
    <row r="243" spans="1:8" x14ac:dyDescent="0.25">
      <c r="A243" s="1">
        <v>242</v>
      </c>
      <c r="B243" s="4"/>
      <c r="C243" s="17"/>
      <c r="D243" s="34" t="str">
        <f>HYPERLINK("http://www.rsolie.net/Music_for_young_string_players/Baroque/Telemann,_Concertino_in_canon.MUS","Telemann, Concertino in canon")</f>
        <v>Telemann, Concertino in canon</v>
      </c>
      <c r="E243" s="17" t="s">
        <v>101</v>
      </c>
      <c r="F243" s="17" t="s">
        <v>42</v>
      </c>
      <c r="G243" s="4">
        <v>5</v>
      </c>
      <c r="H243" s="42"/>
    </row>
    <row r="244" spans="1:8" x14ac:dyDescent="0.25">
      <c r="A244" s="1">
        <v>243</v>
      </c>
      <c r="B244" s="4"/>
      <c r="C244" s="17"/>
      <c r="D244" s="34" t="str">
        <f>HYPERLINK("http://www.rsolie.net/Music_for_young_string_players/Baroque/Telemann,_Little_Suite_in_D,_four_dances.mus","Telemann, Little Suite in D, four dances")</f>
        <v>Telemann, Little Suite in D, four dances</v>
      </c>
      <c r="E244" s="17" t="s">
        <v>102</v>
      </c>
      <c r="F244" s="17" t="s">
        <v>43</v>
      </c>
      <c r="G244" s="4">
        <v>4</v>
      </c>
      <c r="H244" s="42"/>
    </row>
    <row r="245" spans="1:8" x14ac:dyDescent="0.25">
      <c r="A245" s="1">
        <v>244</v>
      </c>
      <c r="B245" s="4"/>
      <c r="C245" s="17"/>
      <c r="D245" s="34" t="str">
        <f>HYPERLINK("http://www.rsolie.net/Music_for_young_string_players/Baroque/Telemann,_Tafelmusik_I,_Overture_-_Air.MUS","Telemann, Tafelmusik I, Overture - Air")</f>
        <v>Telemann, Tafelmusik I, Overture - Air</v>
      </c>
      <c r="E245" s="17" t="s">
        <v>101</v>
      </c>
      <c r="F245" s="17" t="s">
        <v>39</v>
      </c>
      <c r="G245" s="4">
        <v>5</v>
      </c>
      <c r="H245" s="42"/>
    </row>
    <row r="246" spans="1:8" x14ac:dyDescent="0.25">
      <c r="A246" s="1">
        <v>245</v>
      </c>
      <c r="B246" s="4"/>
      <c r="C246" s="17"/>
      <c r="D246" s="34" t="str">
        <f>HYPERLINK("http://www.rsolie.net/Music_for_young_string_players/Baroque/Telemann,_Tafelmusik_I,_Overture_-_Rejouissance.MUS","Telemann, Tafelmusik I, Overture - Rejouissance")</f>
        <v>Telemann, Tafelmusik I, Overture - Rejouissance</v>
      </c>
      <c r="E246" s="17" t="s">
        <v>101</v>
      </c>
      <c r="F246" s="17" t="s">
        <v>39</v>
      </c>
      <c r="G246" s="4">
        <v>5</v>
      </c>
      <c r="H246" s="42"/>
    </row>
    <row r="247" spans="1:8" x14ac:dyDescent="0.25">
      <c r="A247" s="1">
        <v>246</v>
      </c>
      <c r="B247" s="4"/>
      <c r="C247" s="17"/>
      <c r="D247" s="34" t="str">
        <f>HYPERLINK("http://www.rsolie.net/Music_for_young_string_players/Baroque/Telemann,_Tafelmusik_I,_Overture_-_Rondeau.MUS","Telemann, Tafelmusik I, Overture - Rondeau")</f>
        <v>Telemann, Tafelmusik I, Overture - Rondeau</v>
      </c>
      <c r="E247" s="17" t="s">
        <v>101</v>
      </c>
      <c r="F247" s="17" t="s">
        <v>39</v>
      </c>
      <c r="G247" s="4">
        <v>5</v>
      </c>
      <c r="H247" s="42"/>
    </row>
    <row r="248" spans="1:8" x14ac:dyDescent="0.25">
      <c r="A248" s="1">
        <v>247</v>
      </c>
      <c r="B248" s="4"/>
      <c r="C248" s="17" t="s">
        <v>128</v>
      </c>
      <c r="D248" s="34" t="str">
        <f>HYPERLINK("http://www.rsolie.net/Music_for_young_string_players/Baroque/Vivaldi,_Cello_Concerto_RV_420.MUS","Vivaldi, Cello Concerto RV 420")</f>
        <v>Vivaldi, Cello Concerto RV 420</v>
      </c>
      <c r="E248" s="17" t="s">
        <v>101</v>
      </c>
      <c r="F248" s="17" t="s">
        <v>163</v>
      </c>
      <c r="G248" s="4">
        <v>5</v>
      </c>
      <c r="H248" s="42"/>
    </row>
    <row r="249" spans="1:8" x14ac:dyDescent="0.25">
      <c r="A249" s="1">
        <v>248</v>
      </c>
      <c r="B249" s="4"/>
      <c r="C249" s="17"/>
      <c r="D249" s="34" t="str">
        <f>HYPERLINK("http://www.rsolie.net/Music_for_young_string_players/Baroque/Vivaldi,_Gloria_(selections).MUS","Vivaldi, Gloria (selections)")</f>
        <v>Vivaldi, Gloria (selections)</v>
      </c>
      <c r="E249" s="17" t="s">
        <v>101</v>
      </c>
      <c r="F249" s="17" t="s">
        <v>180</v>
      </c>
      <c r="G249" s="4">
        <v>5</v>
      </c>
      <c r="H249" s="42"/>
    </row>
    <row r="250" spans="1:8" x14ac:dyDescent="0.25">
      <c r="A250" s="1">
        <v>249</v>
      </c>
      <c r="B250" s="4"/>
      <c r="C250" s="17"/>
      <c r="D250" s="34" t="str">
        <f>HYPERLINK("http://www.rsolie.net/Music_for_young_string_players/Baroque/Vivaldi,_String_Concerto_RV123.MUS","Vivaldi, String Concerto RV123")</f>
        <v>Vivaldi, String Concerto RV123</v>
      </c>
      <c r="E250" s="17" t="s">
        <v>102</v>
      </c>
      <c r="F250" s="17" t="s">
        <v>162</v>
      </c>
      <c r="G250" s="4">
        <v>5</v>
      </c>
      <c r="H250" s="42"/>
    </row>
    <row r="251" spans="1:8" x14ac:dyDescent="0.25">
      <c r="A251" s="1">
        <v>250</v>
      </c>
      <c r="B251" s="4"/>
      <c r="C251" s="17"/>
      <c r="D251" s="34" t="str">
        <f>HYPERLINK("http://www.rsolie.net/Music_for_young_string_players/Baroque/Vivaldi,_String_Concerto_RV156.MUS","Vivaldi, String Concerto RV156")</f>
        <v>Vivaldi, String Concerto RV156</v>
      </c>
      <c r="E251" s="17" t="s">
        <v>102</v>
      </c>
      <c r="F251" s="17" t="s">
        <v>162</v>
      </c>
      <c r="G251" s="4">
        <v>5</v>
      </c>
      <c r="H251" s="42"/>
    </row>
    <row r="252" spans="1:8" x14ac:dyDescent="0.25">
      <c r="A252" s="1">
        <v>251</v>
      </c>
      <c r="B252" s="3" t="s">
        <v>142</v>
      </c>
      <c r="C252" s="18"/>
      <c r="D252" s="35" t="str">
        <f>HYPERLINK("http://www.rsolie.net/Music_for_young_string_players/Viennese_Classic/Albrechtsburger,_Fugue_from_the_1798_Quintet.MUS","Albrechtsburger, Fugue from the 1798 Quintet")</f>
        <v>Albrechtsburger, Fugue from the 1798 Quintet</v>
      </c>
      <c r="E252" s="3" t="s">
        <v>103</v>
      </c>
      <c r="F252" s="3" t="s">
        <v>80</v>
      </c>
      <c r="G252" s="3">
        <v>5</v>
      </c>
      <c r="H252" s="42"/>
    </row>
    <row r="253" spans="1:8" x14ac:dyDescent="0.25">
      <c r="A253" s="1">
        <v>252</v>
      </c>
      <c r="B253" s="3"/>
      <c r="C253" s="3" t="s">
        <v>129</v>
      </c>
      <c r="D253" s="35" t="str">
        <f>HYPERLINK("http://www.rsolie.net/Music_for_young_string_players/Viennese_Classic/Beethoven,_Minuet_WoO_10_No_2,_vc-pf.MUS","Beethoven, Minuet WoO 10 No 2, vc-pf")</f>
        <v>Beethoven, Minuet WoO 10 No 2, vc-pf</v>
      </c>
      <c r="E253" s="3" t="s">
        <v>104</v>
      </c>
      <c r="F253" s="3" t="s">
        <v>176</v>
      </c>
      <c r="G253" s="3">
        <v>4</v>
      </c>
      <c r="H253" s="42"/>
    </row>
    <row r="254" spans="1:8" x14ac:dyDescent="0.25">
      <c r="A254" s="1">
        <v>253</v>
      </c>
      <c r="B254" s="3"/>
      <c r="C254" s="18"/>
      <c r="D254" s="35" t="str">
        <f>HYPERLINK("http://www.rsolie.net/Music_for_young_string_players/Viennese_Classic/Beethoven,_Minuet_WoO_10_No_2,_vn-pf.MUS","Beethoven, Minuet WoO 10 No 2, vn-pf")</f>
        <v>Beethoven, Minuet WoO 10 No 2, vn-pf</v>
      </c>
      <c r="E254" s="3" t="s">
        <v>104</v>
      </c>
      <c r="F254" s="3" t="s">
        <v>65</v>
      </c>
      <c r="G254" s="3">
        <v>4</v>
      </c>
      <c r="H254" s="42"/>
    </row>
    <row r="255" spans="1:8" x14ac:dyDescent="0.25">
      <c r="A255" s="1">
        <v>254</v>
      </c>
      <c r="B255" s="3"/>
      <c r="C255" s="18"/>
      <c r="D255" s="35" t="str">
        <f>HYPERLINK("http://www.rsolie.net/Music_for_young_string_players/Viennese_Classic/Beethoven,_Symphony_Op_68_theme,_vc-pf.MUS","Beethoven, Symphony Op 68 theme, vc-pf")</f>
        <v>Beethoven, Symphony Op 68 theme, vc-pf</v>
      </c>
      <c r="E255" s="3" t="s">
        <v>104</v>
      </c>
      <c r="F255" s="3" t="s">
        <v>176</v>
      </c>
      <c r="G255" s="3">
        <v>4</v>
      </c>
      <c r="H255" s="42"/>
    </row>
    <row r="256" spans="1:8" x14ac:dyDescent="0.25">
      <c r="A256" s="1">
        <v>255</v>
      </c>
      <c r="B256" s="3"/>
      <c r="C256" s="18"/>
      <c r="D256" s="35" t="str">
        <f>HYPERLINK("http://www.rsolie.net/Music_for_young_string_players/Viennese_Classic/Beethoven,_Symphony_Op_68_theme,_vn-pf.MUS","Beethoven, Symphony Op 68 theme, vn-pf")</f>
        <v>Beethoven, Symphony Op 68 theme, vn-pf</v>
      </c>
      <c r="E256" s="3" t="s">
        <v>104</v>
      </c>
      <c r="F256" s="3" t="s">
        <v>65</v>
      </c>
      <c r="G256" s="3">
        <v>4</v>
      </c>
      <c r="H256" s="42"/>
    </row>
    <row r="257" spans="1:8" x14ac:dyDescent="0.25">
      <c r="A257" s="1">
        <v>256</v>
      </c>
      <c r="B257" s="3"/>
      <c r="C257" s="18"/>
      <c r="D257" s="35" t="str">
        <f>HYPERLINK("http://www.rsolie.net/Music_for_young_string_players/Viennese_Classic/Beethoven,_Three_Contradances,_WoO_14,_vn-pf.MUS","Beethoven, Three Contradances, WoO 14, vn-pf")</f>
        <v>Beethoven, Three Contradances, WoO 14, vn-pf</v>
      </c>
      <c r="E257" s="3" t="s">
        <v>104</v>
      </c>
      <c r="F257" s="3" t="s">
        <v>65</v>
      </c>
      <c r="G257" s="3">
        <v>4</v>
      </c>
      <c r="H257" s="42"/>
    </row>
    <row r="258" spans="1:8" x14ac:dyDescent="0.25">
      <c r="A258" s="1">
        <v>257</v>
      </c>
      <c r="B258" s="3"/>
      <c r="C258" s="18"/>
      <c r="D258" s="35" t="str">
        <f>HYPERLINK("http://www.rsolie.net/Music_for_young_string_players/Viennese_Classic/Beethoven,_Trio_Op_87.MUS","Beethoven, Trio Op 87")</f>
        <v>Beethoven, Trio Op 87</v>
      </c>
      <c r="E258" s="3" t="s">
        <v>103</v>
      </c>
      <c r="F258" s="3" t="s">
        <v>81</v>
      </c>
      <c r="G258" s="3">
        <v>5</v>
      </c>
      <c r="H258" s="42"/>
    </row>
    <row r="259" spans="1:8" x14ac:dyDescent="0.25">
      <c r="A259" s="1">
        <v>258</v>
      </c>
      <c r="B259" s="3"/>
      <c r="C259" s="18"/>
      <c r="D259" s="35" t="str">
        <f>HYPERLINK("http://www.rsolie.net/Music_for_young_string_players/Viennese_Classic/Beethoven,_Turkish_March_Op_113_No_4,_vn-pf.MUS","Beethoven, Turkish March Op 113 No 4, vn-pf")</f>
        <v>Beethoven, Turkish March Op 113 No 4, vn-pf</v>
      </c>
      <c r="E259" s="3" t="s">
        <v>104</v>
      </c>
      <c r="F259" s="3" t="s">
        <v>65</v>
      </c>
      <c r="G259" s="3">
        <v>4</v>
      </c>
      <c r="H259" s="42"/>
    </row>
    <row r="260" spans="1:8" x14ac:dyDescent="0.25">
      <c r="A260" s="1">
        <v>259</v>
      </c>
      <c r="B260" s="3"/>
      <c r="C260" s="18"/>
      <c r="D260" s="35" t="str">
        <f>HYPERLINK("http://www.rsolie.net/Music_for_young_string_players/Viennese_Classic/Boccherini,_Minuet,_vc-pf.MUS","Boccherini, Minuet, vc-pf")</f>
        <v>Boccherini, Minuet, vc-pf</v>
      </c>
      <c r="E260" s="3" t="s">
        <v>104</v>
      </c>
      <c r="F260" s="3" t="s">
        <v>176</v>
      </c>
      <c r="G260" s="3">
        <v>4</v>
      </c>
      <c r="H260" s="42"/>
    </row>
    <row r="261" spans="1:8" x14ac:dyDescent="0.25">
      <c r="A261" s="1">
        <v>260</v>
      </c>
      <c r="B261" s="3"/>
      <c r="C261" s="18"/>
      <c r="D261" s="35" t="str">
        <f>HYPERLINK("http://www.rsolie.net/Music_for_young_string_players/Viennese_Classic/Boccherini,_Minuet,_vn-pf.MUS","Boccherini, Minuet, vn-pf")</f>
        <v>Boccherini, Minuet, vn-pf</v>
      </c>
      <c r="E261" s="3" t="s">
        <v>104</v>
      </c>
      <c r="F261" s="3" t="s">
        <v>65</v>
      </c>
      <c r="G261" s="3">
        <v>4</v>
      </c>
      <c r="H261" s="42"/>
    </row>
    <row r="262" spans="1:8" x14ac:dyDescent="0.25">
      <c r="A262" s="1">
        <v>261</v>
      </c>
      <c r="B262" s="3"/>
      <c r="C262" s="18"/>
      <c r="D262" s="35" t="str">
        <f>HYPERLINK("http://www.rsolie.net/Music_for_young_string_players/Viennese_Classic/Gallo,_Moderato_from_Sonata_No_1.MUS","Gallo, Moderato from Sonata No 1")</f>
        <v>Gallo, Moderato from Sonata No 1</v>
      </c>
      <c r="E262" s="3" t="s">
        <v>101</v>
      </c>
      <c r="F262" s="3" t="s">
        <v>82</v>
      </c>
      <c r="G262" s="3">
        <v>3</v>
      </c>
      <c r="H262" s="42"/>
    </row>
    <row r="263" spans="1:8" x14ac:dyDescent="0.25">
      <c r="A263" s="1">
        <v>262</v>
      </c>
      <c r="B263" s="3"/>
      <c r="C263" s="18"/>
      <c r="D263" s="35" t="str">
        <f>HYPERLINK("http://www.rsolie.net/Music_for_young_string_players/Viennese_Classic/Gluck,_Aria.MUS","Gluck, Aria")</f>
        <v>Gluck, Aria</v>
      </c>
      <c r="E263" s="3" t="s">
        <v>103</v>
      </c>
      <c r="F263" s="3" t="s">
        <v>47</v>
      </c>
      <c r="G263" s="3">
        <v>4</v>
      </c>
      <c r="H263" s="42"/>
    </row>
    <row r="264" spans="1:8" x14ac:dyDescent="0.25">
      <c r="A264" s="1">
        <v>263</v>
      </c>
      <c r="B264" s="3"/>
      <c r="C264" s="18"/>
      <c r="D264" s="35" t="str">
        <f>HYPERLINK("http://www.rsolie.net/Music_for_young_string_players/Viennese_Classic/Gluck,_Three_instrumental_movements_from_Orfeo.MUS","Gluck, Three instrumental movements from Orfeo")</f>
        <v>Gluck, Three instrumental movements from Orfeo</v>
      </c>
      <c r="E264" s="3" t="s">
        <v>101</v>
      </c>
      <c r="F264" s="3" t="s">
        <v>75</v>
      </c>
      <c r="G264" s="3">
        <v>4</v>
      </c>
      <c r="H264" s="42"/>
    </row>
    <row r="265" spans="1:8" x14ac:dyDescent="0.25">
      <c r="A265" s="1">
        <v>264</v>
      </c>
      <c r="B265" s="3"/>
      <c r="C265" s="18" t="s">
        <v>130</v>
      </c>
      <c r="D265" s="35" t="str">
        <f>HYPERLINK("http://www.rsolie.net/Music_for_young_string_players/Viennese_Classic/Haydn,_Andante_semplice_from_Symphony_No.94,_vn-pf.MUS","Haydn, Andante semplice from Symphony No.94, vn-pf")</f>
        <v>Haydn, Andante semplice from Symphony No.94, vn-pf</v>
      </c>
      <c r="E265" s="3" t="s">
        <v>104</v>
      </c>
      <c r="F265" s="3" t="s">
        <v>65</v>
      </c>
      <c r="G265" s="3">
        <v>4</v>
      </c>
      <c r="H265" s="42"/>
    </row>
    <row r="266" spans="1:8" x14ac:dyDescent="0.25">
      <c r="A266" s="1">
        <v>265</v>
      </c>
      <c r="B266" s="3"/>
      <c r="C266" s="18"/>
      <c r="D266" s="35" t="str">
        <f>HYPERLINK("http://www.rsolie.net/Music_for_young_string_players/Viennese_Classic/Haydn,_Allegretto_from_Symphony_H.100,_vn-pf.MUS","Haydn, Allegretto from Symphony H.100, vn-pf")</f>
        <v>Haydn, Allegretto from Symphony H.100, vn-pf</v>
      </c>
      <c r="E266" s="3" t="s">
        <v>104</v>
      </c>
      <c r="F266" s="3" t="s">
        <v>65</v>
      </c>
      <c r="G266" s="3">
        <v>4</v>
      </c>
      <c r="H266" s="42"/>
    </row>
    <row r="267" spans="1:8" x14ac:dyDescent="0.25">
      <c r="A267" s="1">
        <v>266</v>
      </c>
      <c r="B267" s="3"/>
      <c r="C267" s="18"/>
      <c r="D267" s="35" t="str">
        <f>HYPERLINK("http://www.rsolie.net/Music_for_young_string_players/Viennese_Classic/Haydn,_Allegretto_from_Symphony_H.100,_vc-pf.MUS","Haydn, Allegretto from Symphony H.100, vc-pf")</f>
        <v>Haydn, Allegretto from Symphony H.100, vc-pf</v>
      </c>
      <c r="E267" s="3" t="s">
        <v>104</v>
      </c>
      <c r="F267" s="3" t="s">
        <v>176</v>
      </c>
      <c r="G267" s="3">
        <v>4</v>
      </c>
      <c r="H267" s="42"/>
    </row>
    <row r="268" spans="1:8" x14ac:dyDescent="0.25">
      <c r="A268" s="1">
        <v>267</v>
      </c>
      <c r="B268" s="3"/>
      <c r="C268" s="18"/>
      <c r="D268" s="35" t="str">
        <f>HYPERLINK("http://www.rsolie.net/Music_for_young_string_players/Viennese_Classic/Haydn,_Emperor's_Hymn.MUS","Haydn, Emperor's Hymn")</f>
        <v>Haydn, Emperor's Hymn</v>
      </c>
      <c r="E268" s="3" t="s">
        <v>103</v>
      </c>
      <c r="F268" s="3" t="s">
        <v>47</v>
      </c>
      <c r="G268" s="3">
        <v>3</v>
      </c>
      <c r="H268" s="42"/>
    </row>
    <row r="269" spans="1:8" x14ac:dyDescent="0.25">
      <c r="A269" s="1">
        <v>268</v>
      </c>
      <c r="B269" s="3"/>
      <c r="C269" s="18"/>
      <c r="D269" s="35" t="str">
        <f>HYPERLINK("http://www.rsolie.net/Music_for_young_string_players/Viennese_Classic/Haydn,_Emperor's_Hymn,_vn-pf.MUS","Haydn, Emperor's Hymn, vn-pf")</f>
        <v>Haydn, Emperor's Hymn, vn-pf</v>
      </c>
      <c r="E269" s="3" t="s">
        <v>104</v>
      </c>
      <c r="F269" s="3" t="s">
        <v>65</v>
      </c>
      <c r="G269" s="3">
        <v>4</v>
      </c>
      <c r="H269" s="42"/>
    </row>
    <row r="270" spans="1:8" x14ac:dyDescent="0.25">
      <c r="A270" s="1">
        <v>269</v>
      </c>
      <c r="B270" s="3"/>
      <c r="C270" s="18"/>
      <c r="D270" s="35" t="str">
        <f>HYPERLINK("http://www.rsolie.net/Music_for_young_string_players/Viennese_Classic/Haydn,_Gypsy_Rondo,_vn-pf.MUS","Haydn, Gypsy Rondo, vn-pf")</f>
        <v>Haydn, Gypsy Rondo, vn-pf</v>
      </c>
      <c r="E270" s="3" t="s">
        <v>104</v>
      </c>
      <c r="F270" s="3" t="s">
        <v>65</v>
      </c>
      <c r="G270" s="3">
        <v>4</v>
      </c>
      <c r="H270" s="42"/>
    </row>
    <row r="271" spans="1:8" x14ac:dyDescent="0.25">
      <c r="A271" s="1">
        <v>270</v>
      </c>
      <c r="B271" s="3"/>
      <c r="C271" s="18"/>
      <c r="D271" s="35" t="str">
        <f>HYPERLINK("http://www.rsolie.net/Music_for_young_string_players/Viennese_Classic/Haydn,_London_Trio_No_1.MUS","Haydn, London Trio No 1")</f>
        <v>Haydn, London Trio No 1</v>
      </c>
      <c r="E271" s="3" t="s">
        <v>103</v>
      </c>
      <c r="F271" s="3" t="s">
        <v>83</v>
      </c>
      <c r="G271" s="3">
        <v>5</v>
      </c>
      <c r="H271" s="42"/>
    </row>
    <row r="272" spans="1:8" x14ac:dyDescent="0.25">
      <c r="A272" s="1">
        <v>271</v>
      </c>
      <c r="B272" s="3"/>
      <c r="C272" s="18" t="s">
        <v>131</v>
      </c>
      <c r="D272" s="35" t="str">
        <f>HYPERLINK("http://www.rsolie.net/Music_for_young_string_players/Viennese_Classic/Mozart,_Canon_K.89.MUS","Mozart, Canon K.89")</f>
        <v>Mozart, Canon K.89</v>
      </c>
      <c r="E272" s="3" t="s">
        <v>103</v>
      </c>
      <c r="F272" s="3" t="s">
        <v>93</v>
      </c>
      <c r="G272" s="3">
        <v>4</v>
      </c>
      <c r="H272" s="42"/>
    </row>
    <row r="273" spans="1:8" x14ac:dyDescent="0.25">
      <c r="A273" s="1">
        <v>272</v>
      </c>
      <c r="B273" s="3"/>
      <c r="C273" s="18"/>
      <c r="D273" s="35" t="str">
        <f>HYPERLINK("http://www.rsolie.net/Music_for_young_string_players/Viennese_Classic/Mozart,_Contradance_K.269b,_No.1,_vc-pf.MUS","Mozart, Contradance K.269b, No.1, vc-pf")</f>
        <v>Mozart, Contradance K.269b, No.1, vc-pf</v>
      </c>
      <c r="E273" s="3" t="s">
        <v>104</v>
      </c>
      <c r="F273" s="3" t="s">
        <v>176</v>
      </c>
      <c r="G273" s="3">
        <v>4</v>
      </c>
      <c r="H273" s="42"/>
    </row>
    <row r="274" spans="1:8" x14ac:dyDescent="0.25">
      <c r="A274" s="1">
        <v>273</v>
      </c>
      <c r="B274" s="3"/>
      <c r="C274" s="18"/>
      <c r="D274" s="35" t="str">
        <f>HYPERLINK("http://www.rsolie.net/Music_for_young_string_players/Viennese_Classic/Mozart,_Contradance_K.269b,_No.1,_vn-pf.MUS","Mozart, Contradance K.269b, No.1, vn-pf")</f>
        <v>Mozart, Contradance K.269b, No.1, vn-pf</v>
      </c>
      <c r="E274" s="3" t="s">
        <v>104</v>
      </c>
      <c r="F274" s="3" t="s">
        <v>65</v>
      </c>
      <c r="G274" s="3">
        <v>4</v>
      </c>
      <c r="H274" s="42"/>
    </row>
    <row r="275" spans="1:8" x14ac:dyDescent="0.25">
      <c r="A275" s="1">
        <v>274</v>
      </c>
      <c r="B275" s="3"/>
      <c r="C275" s="18"/>
      <c r="D275" s="35" t="str">
        <f>HYPERLINK("http://www.rsolie.net/Music_for_young_string_players/Viennese_Classic/Mozart,_Flute_Quartet_K.285.MUS","Mozart, Flute Quartet K.285")</f>
        <v>Mozart, Flute Quartet K.285</v>
      </c>
      <c r="E275" s="3" t="s">
        <v>103</v>
      </c>
      <c r="F275" s="3" t="s">
        <v>69</v>
      </c>
      <c r="G275" s="3">
        <v>5</v>
      </c>
      <c r="H275" s="42"/>
    </row>
    <row r="276" spans="1:8" x14ac:dyDescent="0.25">
      <c r="A276" s="1">
        <v>275</v>
      </c>
      <c r="B276" s="3"/>
      <c r="C276" s="18"/>
      <c r="D276" s="35" t="str">
        <f>HYPERLINK("http://www.rsolie.net/Music_for_young_string_players/Viennese_Classic/Mozart,_Minuet_from_the_String_Quartet_K.421.MUS","Mozart, Minuet from the String Quartet K.421")</f>
        <v>Mozart, Minuet from the String Quartet K.421</v>
      </c>
      <c r="E276" s="3" t="s">
        <v>103</v>
      </c>
      <c r="F276" s="3" t="s">
        <v>65</v>
      </c>
      <c r="G276" s="3">
        <v>4</v>
      </c>
      <c r="H276" s="42"/>
    </row>
    <row r="277" spans="1:8" x14ac:dyDescent="0.25">
      <c r="A277" s="1">
        <v>276</v>
      </c>
      <c r="B277" s="3"/>
      <c r="C277" s="18"/>
      <c r="D277" s="35" t="str">
        <f>HYPERLINK("http://www.rsolie.net/Music_for_young_string_players/Viennese_Classic/Mozart,_Due_pupille_amabile,_K.439.MUS","Mozart, Due pupille amabile, K.439")</f>
        <v>Mozart, Due pupille amabile, K.439</v>
      </c>
      <c r="E277" s="3" t="s">
        <v>103</v>
      </c>
      <c r="F277" s="3" t="s">
        <v>74</v>
      </c>
      <c r="G277" s="3">
        <v>4</v>
      </c>
      <c r="H277" s="42"/>
    </row>
    <row r="278" spans="1:8" x14ac:dyDescent="0.25">
      <c r="A278" s="1">
        <v>277</v>
      </c>
      <c r="B278" s="3"/>
      <c r="C278" s="18"/>
      <c r="D278" s="35" t="str">
        <f>HYPERLINK("http://www.rsolie.net/Music_for_young_string_players/Viennese_Classic/Mozart,_Divertimento_K.439b_No_1.MUS","Mozart, Divertimento K.439b No 1")</f>
        <v>Mozart, Divertimento K.439b No 1</v>
      </c>
      <c r="E278" s="3" t="s">
        <v>101</v>
      </c>
      <c r="F278" s="3" t="s">
        <v>75</v>
      </c>
      <c r="G278" s="3">
        <v>4</v>
      </c>
      <c r="H278" s="42"/>
    </row>
    <row r="279" spans="1:8" x14ac:dyDescent="0.25">
      <c r="A279" s="1">
        <v>278</v>
      </c>
      <c r="B279" s="3"/>
      <c r="C279" s="18"/>
      <c r="D279" s="35" t="str">
        <f>HYPERLINK("http://www.rsolie.net/Music_for_young_string_players/Viennese_Classic/Mozart,_Divertimento_K.439b_No_3.MUS","Mozart, Divertimento K.439b No 3")</f>
        <v>Mozart, Divertimento K.439b No 3</v>
      </c>
      <c r="E279" s="3" t="s">
        <v>103</v>
      </c>
      <c r="F279" s="3" t="s">
        <v>70</v>
      </c>
      <c r="G279" s="3">
        <v>4</v>
      </c>
      <c r="H279" s="42"/>
    </row>
    <row r="280" spans="1:8" x14ac:dyDescent="0.25">
      <c r="A280" s="1">
        <v>279</v>
      </c>
      <c r="B280" s="3"/>
      <c r="C280" s="18"/>
      <c r="D280" s="35" t="str">
        <f>HYPERLINK("http://www.rsolie.net/Music_for_young_string_players/Viennese_Classic/Mozart,_Divertimento_K.439b_No_5.MUS","Mozart, Divertimento K.439b No 5")</f>
        <v>Mozart, Divertimento K.439b No 5</v>
      </c>
      <c r="E280" s="3" t="s">
        <v>103</v>
      </c>
      <c r="F280" s="3" t="s">
        <v>72</v>
      </c>
      <c r="G280" s="3">
        <v>4</v>
      </c>
      <c r="H280" s="42"/>
    </row>
    <row r="281" spans="1:8" x14ac:dyDescent="0.25">
      <c r="A281" s="1">
        <v>280</v>
      </c>
      <c r="B281" s="3"/>
      <c r="C281" s="18"/>
      <c r="D281" s="35" t="str">
        <f>HYPERLINK("http://www.rsolie.net/Music_for_young_string_players/Viennese_Classic/Mozart,_Divertimento_K.439b_No_5,_strs.MUS","Mozart, Divertimento K.439b No 5, strs")</f>
        <v>Mozart, Divertimento K.439b No 5, strs</v>
      </c>
      <c r="E281" s="3" t="s">
        <v>103</v>
      </c>
      <c r="F281" s="3" t="s">
        <v>71</v>
      </c>
      <c r="G281" s="3">
        <v>4</v>
      </c>
      <c r="H281" s="42"/>
    </row>
    <row r="282" spans="1:8" x14ac:dyDescent="0.25">
      <c r="A282" s="1">
        <v>281</v>
      </c>
      <c r="B282" s="3"/>
      <c r="C282" s="18"/>
      <c r="D282" s="35" t="str">
        <f>HYPERLINK("http://www.rsolie.net/Music_for_young_string_players/Viennese_Classic/Mozart,_Overture_to_The_Impresario,_K.486.MUS","Mozart, Overture to The Impresario, K.486")</f>
        <v>Mozart, Overture to The Impresario, K.486</v>
      </c>
      <c r="E282" s="3" t="s">
        <v>102</v>
      </c>
      <c r="F282" s="3" t="s">
        <v>73</v>
      </c>
      <c r="G282" s="3">
        <v>5</v>
      </c>
      <c r="H282" s="42"/>
    </row>
    <row r="283" spans="1:8" x14ac:dyDescent="0.25">
      <c r="A283" s="1">
        <v>282</v>
      </c>
      <c r="B283" s="3"/>
      <c r="C283" s="18"/>
      <c r="D283" s="35" t="str">
        <f>HYPERLINK("http://www.rsolie.net/Music_for_young_string_players/Viennese_Classic/Mozart,_Canzonetta_K.492_No_11,_vc-pf.MUS","Mozart, Canzonetta K.492 No 11, vc-pf")</f>
        <v>Mozart, Canzonetta K.492 No 11, vc-pf</v>
      </c>
      <c r="E283" s="3" t="s">
        <v>104</v>
      </c>
      <c r="F283" s="3" t="s">
        <v>176</v>
      </c>
      <c r="G283" s="3">
        <v>4</v>
      </c>
      <c r="H283" s="42"/>
    </row>
    <row r="284" spans="1:8" x14ac:dyDescent="0.25">
      <c r="A284" s="1">
        <v>283</v>
      </c>
      <c r="B284" s="3"/>
      <c r="C284" s="18"/>
      <c r="D284" s="35" t="str">
        <f>HYPERLINK("http://www.rsolie.net/Music_for_young_string_players/Viennese_Classic/Mozart,_Canzonetta_K.492_No_11,_vn-pf.MUS","Mozart, Canzonetta K.492 No 11, vn-pf")</f>
        <v>Mozart, Canzonetta K.492 No 11, vn-pf</v>
      </c>
      <c r="E284" s="3" t="s">
        <v>104</v>
      </c>
      <c r="F284" s="3" t="s">
        <v>65</v>
      </c>
      <c r="G284" s="3">
        <v>4</v>
      </c>
      <c r="H284" s="42"/>
    </row>
    <row r="285" spans="1:8" x14ac:dyDescent="0.25">
      <c r="A285" s="1">
        <v>284</v>
      </c>
      <c r="B285" s="3"/>
      <c r="C285" s="18"/>
      <c r="D285" s="35" t="str">
        <f>HYPERLINK("http://www.rsolie.net/Music_for_young_string_players/Viennese_Classic/Mozart,_Cavatina_K.492_No_3,_vc-pf.MUS","Mozart, Cavatina K.492 No 3, vc-pf")</f>
        <v>Mozart, Cavatina K.492 No 3, vc-pf</v>
      </c>
      <c r="E285" s="3" t="s">
        <v>104</v>
      </c>
      <c r="F285" s="3" t="s">
        <v>176</v>
      </c>
      <c r="G285" s="3">
        <v>4</v>
      </c>
      <c r="H285" s="42"/>
    </row>
    <row r="286" spans="1:8" x14ac:dyDescent="0.25">
      <c r="A286" s="1">
        <v>285</v>
      </c>
      <c r="B286" s="3"/>
      <c r="C286" s="18"/>
      <c r="D286" s="35" t="str">
        <f>HYPERLINK("http://www.rsolie.net/Music_for_young_string_players/Viennese_Classic/Mozart,_Cavatina_K.492_No_3,_vn-pf.MUS","Mozart, Cavatina K.492 No 3, vn-pf")</f>
        <v>Mozart, Cavatina K.492 No 3, vn-pf</v>
      </c>
      <c r="E286" s="3" t="s">
        <v>104</v>
      </c>
      <c r="F286" s="3" t="s">
        <v>65</v>
      </c>
      <c r="G286" s="3">
        <v>4</v>
      </c>
      <c r="H286" s="42"/>
    </row>
    <row r="287" spans="1:8" x14ac:dyDescent="0.25">
      <c r="A287" s="1">
        <v>286</v>
      </c>
      <c r="B287" s="3"/>
      <c r="C287" s="18"/>
      <c r="D287" s="35" t="str">
        <f>HYPERLINK("http://www.rsolie.net/Music_for_young_string_players/Viennese_Classic/Mozart,_Duet_K.527_No_7,_vn-pf.MUS","Mozart, Duet K.527 No 7, vn-pf")</f>
        <v>Mozart, Duet K.527 No 7, vn-pf</v>
      </c>
      <c r="E287" s="3" t="s">
        <v>104</v>
      </c>
      <c r="F287" s="3" t="s">
        <v>65</v>
      </c>
      <c r="G287" s="3">
        <v>4</v>
      </c>
      <c r="H287" s="42"/>
    </row>
    <row r="288" spans="1:8" x14ac:dyDescent="0.25">
      <c r="A288" s="1">
        <v>287</v>
      </c>
      <c r="B288" s="3"/>
      <c r="C288" s="18"/>
      <c r="D288" s="35" t="str">
        <f>HYPERLINK("http://www.rsolie.net/Music_for_young_string_players/Viennese_Classic/Mozart,_Minuet_K.527_No.14,_vc-pf.MUS","Mozart, Minuet K.527 No.14, vc-pf")</f>
        <v>Mozart, Minuet K.527 No.14, vc-pf</v>
      </c>
      <c r="E288" s="3" t="s">
        <v>104</v>
      </c>
      <c r="F288" s="3" t="s">
        <v>176</v>
      </c>
      <c r="G288" s="3">
        <v>4</v>
      </c>
      <c r="H288" s="42"/>
    </row>
    <row r="289" spans="1:8" x14ac:dyDescent="0.25">
      <c r="A289" s="1">
        <v>288</v>
      </c>
      <c r="B289" s="3"/>
      <c r="C289" s="18"/>
      <c r="D289" s="35" t="str">
        <f>HYPERLINK("http://www.rsolie.net/Music_for_young_string_players/Viennese_Classic/Mozart,_Minuet_K.527_No.14,_vn-pf.MUS","Mozart, Minuet K.527 No.14, vn-pf")</f>
        <v>Mozart, Minuet K.527 No.14, vn-pf</v>
      </c>
      <c r="E289" s="3" t="s">
        <v>104</v>
      </c>
      <c r="F289" s="3" t="s">
        <v>65</v>
      </c>
      <c r="G289" s="3">
        <v>4</v>
      </c>
      <c r="H289" s="42"/>
    </row>
    <row r="290" spans="1:8" x14ac:dyDescent="0.25">
      <c r="A290" s="1">
        <v>289</v>
      </c>
      <c r="B290" s="3"/>
      <c r="C290" s="18"/>
      <c r="D290" s="35" t="str">
        <f>HYPERLINK("http://www.rsolie.net/Music_for_young_string_players/Viennese_Classic/Mozart,_Contradance_K.609_No_1,_vc-pf.MUS","Mozart, Contradance K.609 No 1, vc-pf")</f>
        <v>Mozart, Contradance K.609 No 1, vc-pf</v>
      </c>
      <c r="E290" s="3" t="s">
        <v>104</v>
      </c>
      <c r="F290" s="3" t="s">
        <v>176</v>
      </c>
      <c r="G290" s="3">
        <v>4</v>
      </c>
      <c r="H290" s="42"/>
    </row>
    <row r="291" spans="1:8" x14ac:dyDescent="0.25">
      <c r="A291" s="1">
        <v>290</v>
      </c>
      <c r="B291" s="3"/>
      <c r="C291" s="18"/>
      <c r="D291" s="35" t="str">
        <f>HYPERLINK("http://www.rsolie.net/Music_for_young_string_players/Viennese_Classic/Mozart,_Contradance_K.609_No_1,_vn-pf.MUS","Mozart, Contradance K.609 No 1, vn-pf")</f>
        <v>Mozart, Contradance K.609 No 1, vn-pf</v>
      </c>
      <c r="E291" s="3" t="s">
        <v>104</v>
      </c>
      <c r="F291" s="3" t="s">
        <v>65</v>
      </c>
      <c r="G291" s="3">
        <v>4</v>
      </c>
      <c r="H291" s="42"/>
    </row>
    <row r="292" spans="1:8" x14ac:dyDescent="0.25">
      <c r="A292" s="1">
        <v>291</v>
      </c>
      <c r="B292" s="3"/>
      <c r="C292" s="18"/>
      <c r="D292" s="35" t="str">
        <f>HYPERLINK("http://www.rsolie.net/Music_for_young_string_players/Viennese_Classic/Mozart,_Ave_verum_corpus,_K.618.MUS","Mozart, Ave verum corpus, K.618")</f>
        <v>Mozart, Ave verum corpus, K.618</v>
      </c>
      <c r="E292" s="3" t="s">
        <v>101</v>
      </c>
      <c r="F292" s="3" t="s">
        <v>63</v>
      </c>
      <c r="G292" s="3">
        <v>5</v>
      </c>
      <c r="H292" s="42"/>
    </row>
    <row r="293" spans="1:8" x14ac:dyDescent="0.25">
      <c r="A293" s="1">
        <v>292</v>
      </c>
      <c r="B293" s="3"/>
      <c r="C293" s="18"/>
      <c r="D293" s="35" t="str">
        <f>HYPERLINK("http://www.rsolie.net/Music_for_young_string_players/Viennese_Classic/Mozart,_Aria_K.620_No_2,_vc-pf.MUS","Mozart, Aria K.620 No 2, vc-pf")</f>
        <v>Mozart, Aria K.620 No 2, vc-pf</v>
      </c>
      <c r="E293" s="3" t="s">
        <v>104</v>
      </c>
      <c r="F293" s="3" t="s">
        <v>176</v>
      </c>
      <c r="G293" s="3">
        <v>4</v>
      </c>
      <c r="H293" s="42"/>
    </row>
    <row r="294" spans="1:8" x14ac:dyDescent="0.25">
      <c r="A294" s="1">
        <v>293</v>
      </c>
      <c r="B294" s="3"/>
      <c r="C294" s="18"/>
      <c r="D294" s="35" t="str">
        <f>HYPERLINK("http://www.rsolie.net/Music_for_young_string_players/Viennese_Classic/Mozart,_Aria_K.620_No_2,_vn-pf.MUS","Mozart, Aria K.620 No 2, vn-pf")</f>
        <v>Mozart, Aria K.620 No 2, vn-pf</v>
      </c>
      <c r="E294" s="3" t="s">
        <v>104</v>
      </c>
      <c r="F294" s="3" t="s">
        <v>65</v>
      </c>
      <c r="G294" s="3">
        <v>4</v>
      </c>
      <c r="H294" s="42"/>
    </row>
    <row r="295" spans="1:8" x14ac:dyDescent="0.25">
      <c r="A295" s="1">
        <v>294</v>
      </c>
      <c r="B295" s="3"/>
      <c r="C295" s="18"/>
      <c r="D295" s="35" t="str">
        <f>HYPERLINK("http://www.rsolie.net/Music_for_young_string_players/Viennese_Classic/Mozart,_Duet_K.620_No_7,_vn-pf.MUS","Mozart, Duet K.620 No 7, vn-pf")</f>
        <v>Mozart, Duet K.620 No 7, vn-pf</v>
      </c>
      <c r="E295" s="3" t="s">
        <v>104</v>
      </c>
      <c r="F295" s="3" t="s">
        <v>65</v>
      </c>
      <c r="G295" s="3">
        <v>4</v>
      </c>
      <c r="H295" s="42"/>
    </row>
    <row r="296" spans="1:8" x14ac:dyDescent="0.25">
      <c r="A296" s="1">
        <v>295</v>
      </c>
      <c r="B296" s="3"/>
      <c r="C296" s="18"/>
      <c r="D296" s="35" t="str">
        <f>HYPERLINK("http://www.rsolie.net/Music_for_young_string_players/Viennese_Classic/Mozart,_Three_Dance_Movements.MUS","Mozart, Three Dance Movements")</f>
        <v>Mozart, Three Dance Movements</v>
      </c>
      <c r="E296" s="3" t="s">
        <v>101</v>
      </c>
      <c r="F296" s="3" t="s">
        <v>75</v>
      </c>
      <c r="G296" s="3">
        <v>4</v>
      </c>
      <c r="H296" s="42"/>
    </row>
    <row r="297" spans="1:8" x14ac:dyDescent="0.25">
      <c r="A297" s="1">
        <v>296</v>
      </c>
      <c r="B297" s="3"/>
      <c r="C297" s="18"/>
      <c r="D297" s="35" t="str">
        <f>HYPERLINK("http://www.rsolie.net/Music_for_young_string_players/Viennese_Classic/Mozart,_Two_Contradances.MUS","Mozart, Two Contradances")</f>
        <v>Mozart, Two Contradances</v>
      </c>
      <c r="E297" s="3" t="s">
        <v>102</v>
      </c>
      <c r="F297" s="3" t="s">
        <v>76</v>
      </c>
      <c r="G297" s="3">
        <v>4</v>
      </c>
      <c r="H297" s="42"/>
    </row>
    <row r="298" spans="1:8" x14ac:dyDescent="0.25">
      <c r="A298" s="1">
        <v>297</v>
      </c>
      <c r="B298" s="3"/>
      <c r="C298" s="18" t="s">
        <v>132</v>
      </c>
      <c r="D298" s="35" t="str">
        <f>HYPERLINK("http://www.rsolie.net/Music_for_young_string_players/Viennese_Classic/Schubert,_Ave_Maria,_vc-pf.MUS","Schubert, Ave Maria, vc-pf")</f>
        <v>Schubert, Ave Maria, vc-pf</v>
      </c>
      <c r="E298" s="3" t="s">
        <v>104</v>
      </c>
      <c r="F298" s="3" t="s">
        <v>176</v>
      </c>
      <c r="G298" s="3">
        <v>4</v>
      </c>
      <c r="H298" s="42"/>
    </row>
    <row r="299" spans="1:8" x14ac:dyDescent="0.25">
      <c r="A299" s="1">
        <v>298</v>
      </c>
      <c r="B299" s="3"/>
      <c r="C299" s="18"/>
      <c r="D299" s="35" t="str">
        <f>HYPERLINK("http://www.rsolie.net/Music_for_young_string_players/Viennese_Classic/Schubert,_Ave_Maria,_vn-pf.MUS","Schubert, Ave Maria, vn-pf")</f>
        <v>Schubert, Ave Maria, vn-pf</v>
      </c>
      <c r="E299" s="3" t="s">
        <v>104</v>
      </c>
      <c r="F299" s="3" t="s">
        <v>65</v>
      </c>
      <c r="G299" s="3">
        <v>4</v>
      </c>
      <c r="H299" s="42"/>
    </row>
    <row r="300" spans="1:8" x14ac:dyDescent="0.25">
      <c r="A300" s="1">
        <v>299</v>
      </c>
      <c r="B300" s="3"/>
      <c r="C300" s="18"/>
      <c r="D300" s="35" t="str">
        <f>HYPERLINK("http://www.rsolie.net/Music_for_young_string_players/Viennese_Classic/Schubert,_Death_and_the_Maiden.MUS","Schubert, Death and the Maiden")</f>
        <v>Schubert, Death and the Maiden</v>
      </c>
      <c r="E300" s="3" t="s">
        <v>103</v>
      </c>
      <c r="F300" s="3" t="s">
        <v>77</v>
      </c>
      <c r="G300" s="3">
        <v>5</v>
      </c>
      <c r="H300" s="42"/>
    </row>
    <row r="301" spans="1:8" x14ac:dyDescent="0.25">
      <c r="A301" s="1">
        <v>300</v>
      </c>
      <c r="B301" s="3"/>
      <c r="C301" s="18"/>
      <c r="D301" s="35" t="str">
        <f>HYPERLINK("http://www.rsolie.net/Music_for_young_string_players/Viennese_Classic/Schubert,_Die_Forelle,_vn-pf.MUS","Schubert, Die Forelle, vn-pf")</f>
        <v>Schubert, Die Forelle, vn-pf</v>
      </c>
      <c r="E301" s="3" t="s">
        <v>104</v>
      </c>
      <c r="F301" s="3" t="s">
        <v>65</v>
      </c>
      <c r="G301" s="3">
        <v>4</v>
      </c>
      <c r="H301" s="42"/>
    </row>
    <row r="302" spans="1:8" x14ac:dyDescent="0.25">
      <c r="A302" s="1">
        <v>301</v>
      </c>
      <c r="B302" s="3"/>
      <c r="C302" s="18"/>
      <c r="D302" s="35" t="str">
        <f>HYPERLINK("http://www.rsolie.net/Music_for_young_string_players/Viennese_Classic/Schubert,_Du_bist_die_Ruh'.MUS","Schubert, Du bist die Ruh'")</f>
        <v>Schubert, Du bist die Ruh'</v>
      </c>
      <c r="E302" s="3" t="s">
        <v>103</v>
      </c>
      <c r="F302" s="3" t="s">
        <v>77</v>
      </c>
      <c r="G302" s="3">
        <v>5</v>
      </c>
      <c r="H302" s="42"/>
    </row>
    <row r="303" spans="1:8" x14ac:dyDescent="0.25">
      <c r="A303" s="1">
        <v>302</v>
      </c>
      <c r="B303" s="3"/>
      <c r="C303" s="18"/>
      <c r="D303" s="35" t="str">
        <f>HYPERLINK("http://www.rsolie.net/Music_for_young_string_players/Viennese_Classic/Schubert,_Gute_Nacht.MUS","Schubert, Gute Nacht")</f>
        <v>Schubert, Gute Nacht</v>
      </c>
      <c r="E303" s="3" t="s">
        <v>103</v>
      </c>
      <c r="F303" s="3" t="s">
        <v>77</v>
      </c>
      <c r="G303" s="3">
        <v>5</v>
      </c>
      <c r="H303" s="42"/>
    </row>
    <row r="304" spans="1:8" x14ac:dyDescent="0.25">
      <c r="A304" s="1">
        <v>303</v>
      </c>
      <c r="B304" s="3"/>
      <c r="C304" s="18"/>
      <c r="D304" s="35" t="str">
        <f>HYPERLINK("http://www.rsolie.net/Music_for_young_string_players/Viennese_Classic/Schubert,_Gute_Nacht,_vn-pf.MUS","Schubert, Gute Nacht, vn-pf")</f>
        <v>Schubert, Gute Nacht, vn-pf</v>
      </c>
      <c r="E304" s="3" t="s">
        <v>104</v>
      </c>
      <c r="F304" s="3" t="s">
        <v>65</v>
      </c>
      <c r="G304" s="3">
        <v>4</v>
      </c>
      <c r="H304" s="42"/>
    </row>
    <row r="305" spans="1:8" x14ac:dyDescent="0.25">
      <c r="A305" s="1">
        <v>304</v>
      </c>
      <c r="B305" s="3"/>
      <c r="C305" s="18"/>
      <c r="D305" s="35" t="str">
        <f>HYPERLINK("http://www.rsolie.net/Music_for_young_string_players/Viennese_Classic/Schubert,_Marche_Militaire.mus","Schubert, Marche Militaire")</f>
        <v>Schubert, Marche Militaire</v>
      </c>
      <c r="E305" s="3" t="s">
        <v>101</v>
      </c>
      <c r="F305" s="3" t="s">
        <v>75</v>
      </c>
      <c r="G305" s="3">
        <v>5</v>
      </c>
      <c r="H305" s="42"/>
    </row>
    <row r="306" spans="1:8" x14ac:dyDescent="0.25">
      <c r="A306" s="1">
        <v>305</v>
      </c>
      <c r="B306" s="3"/>
      <c r="C306" s="18"/>
      <c r="D306" s="35" t="str">
        <f>HYPERLINK("http://www.rsolie.net/Music_for_young_string_players/Viennese_Classic/Schubert,_Marche_militaire,_vc-pf.MUS","Schubert, Marche militaire, vc-pf")</f>
        <v>Schubert, Marche militaire, vc-pf</v>
      </c>
      <c r="E306" s="3" t="s">
        <v>104</v>
      </c>
      <c r="F306" s="3" t="s">
        <v>176</v>
      </c>
      <c r="G306" s="3">
        <v>4</v>
      </c>
      <c r="H306" s="42"/>
    </row>
    <row r="307" spans="1:8" x14ac:dyDescent="0.25">
      <c r="A307" s="1">
        <v>306</v>
      </c>
      <c r="B307" s="3"/>
      <c r="C307" s="18"/>
      <c r="D307" s="35" t="str">
        <f>HYPERLINK("http://www.rsolie.net/Music_for_young_string_players/Viennese_Classic/Schubert,_Mass_in_G,_Kyrie.MUS","Schubert, Mass in G, Kyrie")</f>
        <v>Schubert, Mass in G, Kyrie</v>
      </c>
      <c r="E307" s="3" t="s">
        <v>101</v>
      </c>
      <c r="F307" s="3" t="s">
        <v>78</v>
      </c>
      <c r="G307" s="3">
        <v>5</v>
      </c>
      <c r="H307" s="42"/>
    </row>
    <row r="308" spans="1:8" x14ac:dyDescent="0.25">
      <c r="A308" s="1">
        <v>307</v>
      </c>
      <c r="B308" s="3"/>
      <c r="C308" s="18"/>
      <c r="D308" s="35" t="str">
        <f>HYPERLINK("http://www.rsolie.net/Music_for_young_string_players/Viennese_Classic/Schubert,_Minuet_and_Trio_from_the_String_Quartet_D.74.MUS","Schubert, Minuet and Trio from the String Quartet D.74")</f>
        <v>Schubert, Minuet and Trio from the String Quartet D.74</v>
      </c>
      <c r="E308" s="3" t="s">
        <v>103</v>
      </c>
      <c r="F308" s="3" t="s">
        <v>47</v>
      </c>
      <c r="G308" s="3">
        <v>4</v>
      </c>
      <c r="H308" s="42"/>
    </row>
    <row r="309" spans="1:8" x14ac:dyDescent="0.25">
      <c r="A309" s="1">
        <v>308</v>
      </c>
      <c r="B309" s="3"/>
      <c r="C309" s="18"/>
      <c r="D309" s="35" t="str">
        <f>HYPERLINK("http://www.rsolie.net/Music_for_young_string_players/Viennese_Classic/Schubert,_Rosamunde_Ballet-music,_vc-pf.MUS","Schubert, Rosamunde Ballet-music, vc-pf")</f>
        <v>Schubert, Rosamunde Ballet-music, vc-pf</v>
      </c>
      <c r="E309" s="3" t="s">
        <v>104</v>
      </c>
      <c r="F309" s="3" t="s">
        <v>176</v>
      </c>
      <c r="G309" s="3">
        <v>4</v>
      </c>
      <c r="H309" s="42"/>
    </row>
    <row r="310" spans="1:8" x14ac:dyDescent="0.25">
      <c r="A310" s="1">
        <v>309</v>
      </c>
      <c r="B310" s="3"/>
      <c r="C310" s="18"/>
      <c r="D310" s="35" t="str">
        <f>HYPERLINK("http://www.rsolie.net/Music_for_young_string_players/Viennese_Classic/Schubert,_Rosamunde_Ballet-music,_vn-pf.MUS","Schubert, Rosamunde Ballet-music, vn-pf")</f>
        <v>Schubert, Rosamunde Ballet-music, vn-pf</v>
      </c>
      <c r="E310" s="3" t="s">
        <v>104</v>
      </c>
      <c r="F310" s="3" t="s">
        <v>65</v>
      </c>
      <c r="G310" s="3">
        <v>4</v>
      </c>
      <c r="H310" s="42"/>
    </row>
    <row r="311" spans="1:8" x14ac:dyDescent="0.25">
      <c r="A311" s="1">
        <v>310</v>
      </c>
      <c r="B311" s="3"/>
      <c r="C311" s="18"/>
      <c r="D311" s="35" t="str">
        <f>HYPERLINK("http://www.rsolie.net/Music_for_young_string_players/Viennese_Classic/Schubert,_Rosamunde_Entr'acte,_va-pf.MUS","Schubert, Rosamunde Entr'acte, va-pf")</f>
        <v>Schubert, Rosamunde Entr'acte, va-pf</v>
      </c>
      <c r="E311" s="3" t="s">
        <v>104</v>
      </c>
      <c r="F311" s="3" t="s">
        <v>175</v>
      </c>
      <c r="G311" s="3">
        <v>3</v>
      </c>
      <c r="H311" s="42"/>
    </row>
    <row r="312" spans="1:8" x14ac:dyDescent="0.25">
      <c r="A312" s="1">
        <v>311</v>
      </c>
      <c r="B312" s="3"/>
      <c r="C312" s="18"/>
      <c r="D312" s="35" t="str">
        <f>HYPERLINK("http://www.rsolie.net/Music_for_young_string_players/Viennese_Classic/Schubert,_Rosamunde_Entr'acte,_vc-pf.MUS","Schubert, Rosamunde Entr'acte, vc-pf")</f>
        <v>Schubert, Rosamunde Entr'acte, vc-pf</v>
      </c>
      <c r="E312" s="3" t="s">
        <v>104</v>
      </c>
      <c r="F312" s="3" t="s">
        <v>176</v>
      </c>
      <c r="G312" s="3">
        <v>4</v>
      </c>
      <c r="H312" s="42"/>
    </row>
    <row r="313" spans="1:8" x14ac:dyDescent="0.25">
      <c r="A313" s="1">
        <v>312</v>
      </c>
      <c r="B313" s="3"/>
      <c r="C313" s="18"/>
      <c r="D313" s="35" t="str">
        <f>HYPERLINK("http://www.rsolie.net/Music_for_young_string_players/Viennese_Classic/Schubert,_Rosamunde_Entr'acte,_vn-pf.MUS","Schubert, Rosamunde Entr'acte, vn-pf")</f>
        <v>Schubert, Rosamunde Entr'acte, vn-pf</v>
      </c>
      <c r="E313" s="3" t="s">
        <v>104</v>
      </c>
      <c r="F313" s="3" t="s">
        <v>65</v>
      </c>
      <c r="G313" s="3">
        <v>4</v>
      </c>
      <c r="H313" s="42"/>
    </row>
    <row r="314" spans="1:8" x14ac:dyDescent="0.25">
      <c r="A314" s="1">
        <v>313</v>
      </c>
      <c r="B314" s="3"/>
      <c r="C314" s="18"/>
      <c r="D314" s="35" t="str">
        <f>HYPERLINK("http://www.rsolie.net/Music_for_young_string_players/Viennese_Classic/Schubert,_Standchen,_cl.MUS","Schubert, Ständchen, cl")</f>
        <v>Schubert, Ständchen, cl</v>
      </c>
      <c r="E314" s="3" t="s">
        <v>103</v>
      </c>
      <c r="F314" s="3" t="s">
        <v>77</v>
      </c>
      <c r="G314" s="3">
        <v>5</v>
      </c>
      <c r="H314" s="42"/>
    </row>
    <row r="315" spans="1:8" x14ac:dyDescent="0.25">
      <c r="A315" s="1">
        <v>314</v>
      </c>
      <c r="B315" s="3"/>
      <c r="C315" s="18"/>
      <c r="D315" s="35" t="str">
        <f>HYPERLINK("http://www.rsolie.net/Music_for_young_string_players/Viennese_Classic/Schubert,_Standchen,_vc-pf.MUS","Schubert, Ständchen, vc-pf")</f>
        <v>Schubert, Ständchen, vc-pf</v>
      </c>
      <c r="E315" s="3" t="s">
        <v>104</v>
      </c>
      <c r="F315" s="3" t="s">
        <v>176</v>
      </c>
      <c r="G315" s="3">
        <v>4</v>
      </c>
      <c r="H315" s="42"/>
    </row>
    <row r="316" spans="1:8" x14ac:dyDescent="0.25">
      <c r="A316" s="1">
        <v>315</v>
      </c>
      <c r="B316" s="3"/>
      <c r="C316" s="18"/>
      <c r="D316" s="35" t="str">
        <f>HYPERLINK("http://www.rsolie.net/Music_for_young_string_players/Viennese_Classic/Schubert,_Standchen,_vn-pf.MUS","Schubert, Ständchen, vn-pf")</f>
        <v>Schubert, Ständchen, vn-pf</v>
      </c>
      <c r="E316" s="3" t="s">
        <v>104</v>
      </c>
      <c r="F316" s="3" t="s">
        <v>65</v>
      </c>
      <c r="G316" s="3">
        <v>4</v>
      </c>
      <c r="H316" s="42"/>
    </row>
    <row r="317" spans="1:8" x14ac:dyDescent="0.25">
      <c r="A317" s="1">
        <v>316</v>
      </c>
      <c r="B317" s="3"/>
      <c r="C317" s="18"/>
      <c r="D317" s="35" t="str">
        <f>HYPERLINK("http://www.rsolie.net/Music_for_young_string_players/Viennese_Classic/Schubert,_Two_Waltzes.MUS","Schubert, Two Waltzes")</f>
        <v>Schubert, Two Waltzes</v>
      </c>
      <c r="E317" s="3" t="s">
        <v>102</v>
      </c>
      <c r="F317" s="3" t="s">
        <v>79</v>
      </c>
      <c r="G317" s="3">
        <v>5</v>
      </c>
      <c r="H317" s="42"/>
    </row>
    <row r="318" spans="1:8" x14ac:dyDescent="0.25">
      <c r="A318" s="1">
        <v>317</v>
      </c>
      <c r="B318" s="3"/>
      <c r="C318" s="18"/>
      <c r="D318" s="35" t="str">
        <f>HYPERLINK("http://www.rsolie.net/Music_for_young_string_players/Viennese_Classic/Schubert,_Wohin.MUS","Schubert, Wohin")</f>
        <v>Schubert, Wohin</v>
      </c>
      <c r="E318" s="3" t="s">
        <v>103</v>
      </c>
      <c r="F318" s="3" t="s">
        <v>77</v>
      </c>
      <c r="G318" s="3">
        <v>5</v>
      </c>
      <c r="H318" s="42"/>
    </row>
    <row r="319" spans="1:8" x14ac:dyDescent="0.25">
      <c r="A319" s="1">
        <v>318</v>
      </c>
      <c r="B319" s="6" t="s">
        <v>0</v>
      </c>
      <c r="C319" s="19" t="s">
        <v>133</v>
      </c>
      <c r="D319" s="36" t="str">
        <f>HYPERLINK("http://www.rsolie.net/Music_for_young_string_players/19th-century_and_later/Bartok,_Four_Dances_from_For_Children,_Sz_42.MUS","Bartók, Four Dances from For Children, Sz 42")</f>
        <v>Bartók, Four Dances from For Children, Sz 42</v>
      </c>
      <c r="E319" s="19" t="s">
        <v>101</v>
      </c>
      <c r="F319" s="19" t="s">
        <v>75</v>
      </c>
      <c r="G319" s="6">
        <v>4</v>
      </c>
      <c r="H319" s="42"/>
    </row>
    <row r="320" spans="1:8" x14ac:dyDescent="0.25">
      <c r="A320" s="1">
        <v>319</v>
      </c>
      <c r="B320" s="6"/>
      <c r="C320" s="19"/>
      <c r="D320" s="36" t="str">
        <f>HYPERLINK("http://www.rsolie.net/Music_for_young_string_players/19th-century_and_later/Bartok,_Rumanian_Dances.MUS","Bartók, Rumanian Dances")</f>
        <v>Bartók, Rumanian Dances</v>
      </c>
      <c r="E320" s="19" t="s">
        <v>101</v>
      </c>
      <c r="F320" s="19" t="s">
        <v>75</v>
      </c>
      <c r="G320" s="6">
        <v>5</v>
      </c>
      <c r="H320" s="42"/>
    </row>
    <row r="321" spans="1:8" x14ac:dyDescent="0.25">
      <c r="A321" s="1">
        <v>320</v>
      </c>
      <c r="B321" s="6"/>
      <c r="C321" s="19"/>
      <c r="D321" s="36" t="str">
        <f>HYPERLINK("http://www.rsolie.net/Music_for_young_string_players/19th-century_and_later/Bartok,_An_Evening_in_the_Village.MUS","Bartók, An Evening in the Village")</f>
        <v>Bartók, An Evening in the Village</v>
      </c>
      <c r="E321" s="19" t="s">
        <v>101</v>
      </c>
      <c r="F321" s="19" t="s">
        <v>92</v>
      </c>
      <c r="G321" s="6">
        <v>4</v>
      </c>
      <c r="H321" s="42"/>
    </row>
    <row r="322" spans="1:8" x14ac:dyDescent="0.25">
      <c r="A322" s="1">
        <v>321</v>
      </c>
      <c r="B322" s="6"/>
      <c r="C322" s="19"/>
      <c r="D322" s="36" t="str">
        <f>HYPERLINK("http://www.rsolie.net/Music_for_young_string_players/19th-century_and_later/Bartok,_Godolloi_piacteren_(D).MUS","Bartók, Gödöll?i piactéren (D)")</f>
        <v>Bartók, Gödöll?i piactéren (D)</v>
      </c>
      <c r="E322" s="19" t="s">
        <v>102</v>
      </c>
      <c r="F322" s="19" t="s">
        <v>50</v>
      </c>
      <c r="G322" s="6">
        <v>4</v>
      </c>
      <c r="H322" s="42"/>
    </row>
    <row r="323" spans="1:8" x14ac:dyDescent="0.25">
      <c r="A323" s="1">
        <v>322</v>
      </c>
      <c r="B323" s="6"/>
      <c r="C323" s="19"/>
      <c r="D323" s="36" t="str">
        <f>HYPERLINK("http://www.rsolie.net/Music_for_young_string_players/19th-century_and_later/Bartok,_Slovak_Boys'_Dance.MUS","Bartók, Slovak Boys' Dance")</f>
        <v>Bartók, Slovak Boys' Dance</v>
      </c>
      <c r="E323" s="19" t="s">
        <v>102</v>
      </c>
      <c r="F323" s="19" t="s">
        <v>50</v>
      </c>
      <c r="G323" s="6">
        <v>4</v>
      </c>
      <c r="H323" s="42"/>
    </row>
    <row r="324" spans="1:8" x14ac:dyDescent="0.25">
      <c r="A324" s="1">
        <v>323</v>
      </c>
      <c r="B324" s="6"/>
      <c r="C324" s="19"/>
      <c r="D324" s="36" t="str">
        <f>HYPERLINK("http://www.rsolie.net/Music_for_young_string_players/19th-century_and_later/Bartok,_Slovakian_Folksong.MUS","Bartók, Slovakian Folksong")</f>
        <v>Bartók, Slovakian Folksong</v>
      </c>
      <c r="E324" s="19" t="s">
        <v>102</v>
      </c>
      <c r="F324" s="19" t="s">
        <v>50</v>
      </c>
      <c r="G324" s="6">
        <v>4</v>
      </c>
      <c r="H324" s="42"/>
    </row>
    <row r="325" spans="1:8" x14ac:dyDescent="0.25">
      <c r="A325" s="1">
        <v>324</v>
      </c>
      <c r="B325" s="6"/>
      <c r="C325" s="19"/>
      <c r="D325" s="36" t="str">
        <f>HYPERLINK("http://www.rsolie.net/Music_for_young_string_players/19th-century_and_later/Bartok,_A_kertmegi.MUS","Bartók, A kertmegi")</f>
        <v>Bartók, A kertmegi</v>
      </c>
      <c r="E325" s="19" t="s">
        <v>102</v>
      </c>
      <c r="F325" s="19" t="s">
        <v>50</v>
      </c>
      <c r="G325" s="6">
        <v>4</v>
      </c>
      <c r="H325" s="42"/>
    </row>
    <row r="326" spans="1:8" x14ac:dyDescent="0.25">
      <c r="A326" s="1">
        <v>325</v>
      </c>
      <c r="B326" s="6"/>
      <c r="C326" s="19"/>
      <c r="D326" s="36" t="str">
        <f>HYPERLINK("http://www.rsolie.net/Music_for_young_string_players/19th-century_and_later/Bartok,_Ablakomba,_ablakomba_besutott_a_holdvilag.MUS","Bartók, Ablakomba, ablakomba besütött a holdvilág")</f>
        <v>Bartók, Ablakomba, ablakomba besütött a holdvilág</v>
      </c>
      <c r="E326" s="19" t="s">
        <v>102</v>
      </c>
      <c r="F326" s="19" t="s">
        <v>50</v>
      </c>
      <c r="G326" s="6">
        <v>4</v>
      </c>
      <c r="H326" s="42"/>
    </row>
    <row r="327" spans="1:8" x14ac:dyDescent="0.25">
      <c r="A327" s="1">
        <v>326</v>
      </c>
      <c r="B327" s="6"/>
      <c r="C327" s="19"/>
      <c r="D327" s="36" t="str">
        <f>HYPERLINK("http://www.rsolie.net/Music_for_young_string_players/19th-century_and_later/Bartok,_Altalmennek_en_a_Tiszan_ladikon.MUS","Bartók, Általmennék én a Tiszán ladikon")</f>
        <v>Bartók, Általmennék én a Tiszán ladikon</v>
      </c>
      <c r="E327" s="19" t="s">
        <v>102</v>
      </c>
      <c r="F327" s="19" t="s">
        <v>50</v>
      </c>
      <c r="G327" s="6">
        <v>4</v>
      </c>
      <c r="H327" s="42"/>
    </row>
    <row r="328" spans="1:8" x14ac:dyDescent="0.25">
      <c r="A328" s="1">
        <v>327</v>
      </c>
      <c r="B328" s="6"/>
      <c r="C328" s="19"/>
      <c r="D328" s="36" t="str">
        <f>HYPERLINK("http://www.rsolie.net/Music_for_young_string_players/19th-century_and_later/Bartok,_Elindultam_szep_hazambol.MUS","Bartók, Elindultam szép hazámból")</f>
        <v>Bartók, Elindultam szép hazámból</v>
      </c>
      <c r="E328" s="19" t="s">
        <v>102</v>
      </c>
      <c r="F328" s="19" t="s">
        <v>50</v>
      </c>
      <c r="G328" s="6">
        <v>4</v>
      </c>
      <c r="H328" s="42"/>
    </row>
    <row r="329" spans="1:8" x14ac:dyDescent="0.25">
      <c r="A329" s="1">
        <v>328</v>
      </c>
      <c r="B329" s="6"/>
      <c r="C329" s="19"/>
      <c r="D329" s="36" t="str">
        <f>HYPERLINK("http://www.rsolie.net/Music_for_young_string_players/19th-century_and_later/Bartok,_Nem_messze_van_ide_kis_Margitta.MUS","Bartók, Nem messze van ide kis Margitta")</f>
        <v>Bartók, Nem messze van ide kis Margitta</v>
      </c>
      <c r="E329" s="19" t="s">
        <v>102</v>
      </c>
      <c r="F329" s="19" t="s">
        <v>50</v>
      </c>
      <c r="G329" s="6">
        <v>4</v>
      </c>
      <c r="H329" s="42"/>
    </row>
    <row r="330" spans="1:8" x14ac:dyDescent="0.25">
      <c r="A330" s="1">
        <v>329</v>
      </c>
      <c r="B330" s="6"/>
      <c r="C330" s="19"/>
      <c r="D330" s="36" t="str">
        <f>HYPERLINK("http://www.rsolie.net/Music_for_young_string_players/19th-century_and_later/Bartok,_Szant_a_babam_csireg,_csorog.MUS","Bartók, Szánt a babám csireg, csörög")</f>
        <v>Bartók, Szánt a babám csireg, csörög</v>
      </c>
      <c r="E330" s="19" t="s">
        <v>102</v>
      </c>
      <c r="F330" s="19" t="s">
        <v>50</v>
      </c>
      <c r="G330" s="6">
        <v>4</v>
      </c>
      <c r="H330" s="42"/>
    </row>
    <row r="331" spans="1:8" x14ac:dyDescent="0.25">
      <c r="A331" s="1">
        <v>330</v>
      </c>
      <c r="B331" s="6"/>
      <c r="C331" s="19"/>
      <c r="D331" s="36" t="str">
        <f>HYPERLINK("http://www.rsolie.net/Music_for_young_string_players/19th-century_and_later/Bartok,_Cickom,_cickom.MUS","Bartók, Cickom, cickom")</f>
        <v>Bartók, Cickom, cickom</v>
      </c>
      <c r="E331" s="19" t="s">
        <v>102</v>
      </c>
      <c r="F331" s="19" t="s">
        <v>50</v>
      </c>
      <c r="G331" s="6">
        <v>4</v>
      </c>
      <c r="H331" s="42"/>
    </row>
    <row r="332" spans="1:8" x14ac:dyDescent="0.25">
      <c r="A332" s="1">
        <v>331</v>
      </c>
      <c r="B332" s="6"/>
      <c r="C332" s="19"/>
      <c r="D332" s="36" t="str">
        <f>HYPERLINK("http://www.rsolie.net/Music_for_young_string_players/19th-century_and_later/Bartok,_Csillagok,_csillagok.MUS","Bartók, Csillagok, csillagok")</f>
        <v>Bartók, Csillagok, csillagok</v>
      </c>
      <c r="E332" s="19" t="s">
        <v>102</v>
      </c>
      <c r="F332" s="19" t="s">
        <v>50</v>
      </c>
      <c r="G332" s="6">
        <v>4</v>
      </c>
      <c r="H332" s="42"/>
    </row>
    <row r="333" spans="1:8" x14ac:dyDescent="0.25">
      <c r="A333" s="1">
        <v>332</v>
      </c>
      <c r="B333" s="6"/>
      <c r="C333" s="19"/>
      <c r="D333" s="36" t="str">
        <f>HYPERLINK("http://www.rsolie.net/Music_for_young_string_players/19th-century_and_later/Bartok,_Datel_na_dube,_zalostne_dube.MUS","Bartók, Datel na dube, zalostne dube")</f>
        <v>Bartók, Datel na dube, zalostne dube</v>
      </c>
      <c r="E333" s="19" t="s">
        <v>102</v>
      </c>
      <c r="F333" s="19" t="s">
        <v>50</v>
      </c>
      <c r="G333" s="6">
        <v>4</v>
      </c>
      <c r="H333" s="42"/>
    </row>
    <row r="334" spans="1:8" x14ac:dyDescent="0.25">
      <c r="A334" s="1">
        <v>333</v>
      </c>
      <c r="B334" s="6"/>
      <c r="C334" s="19"/>
      <c r="D334" s="36" t="str">
        <f>HYPERLINK("http://www.rsolie.net/Music_for_young_string_players/19th-century_and_later/Bartok,_Debrecenbe_kene_menni.MUS","Bartók, Debrecenbe kéne menni")</f>
        <v>Bartók, Debrecenbe kéne menni</v>
      </c>
      <c r="E334" s="19" t="s">
        <v>102</v>
      </c>
      <c r="F334" s="19" t="s">
        <v>50</v>
      </c>
      <c r="G334" s="6">
        <v>4</v>
      </c>
      <c r="H334" s="42"/>
    </row>
    <row r="335" spans="1:8" x14ac:dyDescent="0.25">
      <c r="A335" s="1">
        <v>334</v>
      </c>
      <c r="B335" s="6"/>
      <c r="C335" s="19"/>
      <c r="D335" s="36" t="str">
        <f>HYPERLINK("http://www.rsolie.net/Music_for_young_string_players/19th-century_and_later/Bartok,_Drinking_Song.MUS","Bartók, Drinking Song")</f>
        <v>Bartók, Drinking Song</v>
      </c>
      <c r="E335" s="19" t="s">
        <v>102</v>
      </c>
      <c r="F335" s="19" t="s">
        <v>50</v>
      </c>
      <c r="G335" s="6">
        <v>4</v>
      </c>
      <c r="H335" s="42"/>
    </row>
    <row r="336" spans="1:8" x14ac:dyDescent="0.25">
      <c r="A336" s="1">
        <v>335</v>
      </c>
      <c r="B336" s="6"/>
      <c r="C336" s="19"/>
      <c r="D336" s="36" t="str">
        <f>HYPERLINK("http://www.rsolie.net/Music_for_young_string_players/19th-century_and_later/Bartok,_Feher_Laszlo.MUS","Bartók, Fehér László")</f>
        <v>Bartók, Fehér László</v>
      </c>
      <c r="E336" s="19" t="s">
        <v>102</v>
      </c>
      <c r="F336" s="19" t="s">
        <v>50</v>
      </c>
      <c r="G336" s="6">
        <v>4</v>
      </c>
      <c r="H336" s="42"/>
    </row>
    <row r="337" spans="1:8" x14ac:dyDescent="0.25">
      <c r="A337" s="1">
        <v>336</v>
      </c>
      <c r="B337" s="6"/>
      <c r="C337" s="19"/>
      <c r="D337" s="36" t="str">
        <f>HYPERLINK("http://www.rsolie.net/Music_for_young_string_players/19th-century_and_later/Bartok,_Feher_liliomszal.MUS","Bartók, Fehér liliomszál")</f>
        <v>Bartók, Fehér liliomszál</v>
      </c>
      <c r="E337" s="19" t="s">
        <v>102</v>
      </c>
      <c r="F337" s="19" t="s">
        <v>50</v>
      </c>
      <c r="G337" s="6">
        <v>4</v>
      </c>
      <c r="H337" s="42"/>
    </row>
    <row r="338" spans="1:8" x14ac:dyDescent="0.25">
      <c r="A338" s="1">
        <v>337</v>
      </c>
      <c r="B338" s="6"/>
      <c r="C338" s="19"/>
      <c r="D338" s="36" t="str">
        <f>HYPERLINK("http://www.rsolie.net/Music_for_young_string_players/19th-century_and_later/Bartok,_Felhoztak_a_kakst.MUS","Bartók, Felhoztak a kakst")</f>
        <v>Bartók, Felhoztak a kakst</v>
      </c>
      <c r="E338" s="19" t="s">
        <v>102</v>
      </c>
      <c r="F338" s="19" t="s">
        <v>50</v>
      </c>
      <c r="G338" s="6">
        <v>4</v>
      </c>
      <c r="H338" s="42"/>
    </row>
    <row r="339" spans="1:8" x14ac:dyDescent="0.25">
      <c r="A339" s="1">
        <v>338</v>
      </c>
      <c r="B339" s="6"/>
      <c r="C339" s="19"/>
      <c r="D339" s="36" t="str">
        <f>HYPERLINK("http://www.rsolie.net/Music_for_young_string_players/19th-century_and_later/Bartok,_For_Children,_27.MUS","Bartók, For Children, 27")</f>
        <v>Bartók, For Children, 27</v>
      </c>
      <c r="E339" s="19" t="s">
        <v>102</v>
      </c>
      <c r="F339" s="19" t="s">
        <v>50</v>
      </c>
      <c r="G339" s="6">
        <v>4</v>
      </c>
      <c r="H339" s="42"/>
    </row>
    <row r="340" spans="1:8" x14ac:dyDescent="0.25">
      <c r="A340" s="1">
        <v>339</v>
      </c>
      <c r="B340" s="6"/>
      <c r="C340" s="19"/>
      <c r="D340" s="36" t="str">
        <f>HYPERLINK("http://www.rsolie.net/Music_for_young_string_players/19th-century_and_later/Bartok,_Kanon.MUS","Bartók, Kanon")</f>
        <v>Bartók, Kanon</v>
      </c>
      <c r="E340" s="19" t="s">
        <v>102</v>
      </c>
      <c r="F340" s="19" t="s">
        <v>50</v>
      </c>
      <c r="G340" s="6">
        <v>4</v>
      </c>
      <c r="H340" s="42"/>
    </row>
    <row r="341" spans="1:8" x14ac:dyDescent="0.25">
      <c r="A341" s="1">
        <v>340</v>
      </c>
      <c r="B341" s="6"/>
      <c r="C341" s="19"/>
      <c r="D341" s="36" t="str">
        <f>HYPERLINK("http://www.rsolie.net/Music_for_young_string_players/19th-century_and_later/Bartok,_Keresd_meg_a_tut.MUS","Bartók, Keresd meg a tüt")</f>
        <v>Bartók, Keresd meg a tüt</v>
      </c>
      <c r="E341" s="19" t="s">
        <v>102</v>
      </c>
      <c r="F341" s="19" t="s">
        <v>50</v>
      </c>
      <c r="G341" s="6">
        <v>4</v>
      </c>
      <c r="H341" s="42"/>
    </row>
    <row r="342" spans="1:8" x14ac:dyDescent="0.25">
      <c r="A342" s="1">
        <v>341</v>
      </c>
      <c r="B342" s="6"/>
      <c r="C342" s="19"/>
      <c r="D342" s="36" t="str">
        <f>HYPERLINK("http://www.rsolie.net/Music_for_young_string_players/19th-century_and_later/Bartok,_Kertbe_viragot_szedtem.MUS","Bartók, Kertbe virágot szedtem")</f>
        <v>Bartók, Kertbe virágot szedtem</v>
      </c>
      <c r="E342" s="19" t="s">
        <v>102</v>
      </c>
      <c r="F342" s="19" t="s">
        <v>50</v>
      </c>
      <c r="G342" s="6">
        <v>4</v>
      </c>
      <c r="H342" s="42"/>
    </row>
    <row r="343" spans="1:8" x14ac:dyDescent="0.25">
      <c r="A343" s="1">
        <v>342</v>
      </c>
      <c r="B343" s="6"/>
      <c r="C343" s="19"/>
      <c r="D343" s="36" t="str">
        <f>HYPERLINK("http://www.rsolie.net/Music_for_young_string_players/19th-century_and_later/Bartok,_Koj_som_isol_cez_horu.MUS","Bartók, Koj som isol cez horu")</f>
        <v>Bartók, Koj som isol cez horu</v>
      </c>
      <c r="E343" s="19" t="s">
        <v>102</v>
      </c>
      <c r="F343" s="19" t="s">
        <v>50</v>
      </c>
      <c r="G343" s="6">
        <v>4</v>
      </c>
      <c r="H343" s="42"/>
    </row>
    <row r="344" spans="1:8" x14ac:dyDescent="0.25">
      <c r="A344" s="1">
        <v>343</v>
      </c>
      <c r="B344" s="6"/>
      <c r="C344" s="19"/>
      <c r="D344" s="36" t="str">
        <f>HYPERLINK("http://www.rsolie.net/Music_for_young_string_players/19th-century_and_later/Bartok,_Lanc,_lanc_(W).MUS","Bartók, Lánc, lánc (W)")</f>
        <v>Bartók, Lánc, lánc (W)</v>
      </c>
      <c r="E344" s="19" t="s">
        <v>102</v>
      </c>
      <c r="F344" s="19" t="s">
        <v>50</v>
      </c>
      <c r="G344" s="6">
        <v>4</v>
      </c>
      <c r="H344" s="42"/>
    </row>
    <row r="345" spans="1:8" x14ac:dyDescent="0.25">
      <c r="A345" s="1">
        <v>344</v>
      </c>
      <c r="B345" s="6"/>
      <c r="C345" s="19"/>
      <c r="D345" s="36" t="str">
        <f>HYPERLINK("http://www.rsolie.net/Music_for_young_string_players/19th-century_and_later/Bartok,_Nem_messzi_van_ide_Margitta.MUS","Bartók, Nem messzi van ide Margitta")</f>
        <v>Bartók, Nem messzi van ide Margitta</v>
      </c>
      <c r="E345" s="19" t="s">
        <v>102</v>
      </c>
      <c r="F345" s="19" t="s">
        <v>50</v>
      </c>
      <c r="G345" s="6">
        <v>4</v>
      </c>
      <c r="H345" s="42"/>
    </row>
    <row r="346" spans="1:8" x14ac:dyDescent="0.25">
      <c r="A346" s="1">
        <v>345</v>
      </c>
      <c r="B346" s="6"/>
      <c r="C346" s="19"/>
      <c r="D346" s="36" t="str">
        <f>HYPERLINK("http://www.rsolie.net/Music_for_young_string_players/19th-century_and_later/Bartok,_Suss_fel_nap.MUS","Bartók, Süss fel nap")</f>
        <v>Bartók, Süss fel nap</v>
      </c>
      <c r="E346" s="19" t="s">
        <v>102</v>
      </c>
      <c r="F346" s="19" t="s">
        <v>50</v>
      </c>
      <c r="G346" s="6">
        <v>4</v>
      </c>
      <c r="H346" s="42"/>
    </row>
    <row r="347" spans="1:8" x14ac:dyDescent="0.25">
      <c r="A347" s="1">
        <v>346</v>
      </c>
      <c r="B347" s="6"/>
      <c r="C347" s="19"/>
      <c r="D347" s="36" t="str">
        <f>HYPERLINK("http://www.rsolie.net/Music_for_young_string_players/19th-century_and_later/Bartok,_Tiz_liter_bennem_van.MUS","Bartók, Tiz liter bennem van")</f>
        <v>Bartók, Tiz liter bennem van</v>
      </c>
      <c r="E347" s="19" t="s">
        <v>102</v>
      </c>
      <c r="F347" s="19" t="s">
        <v>50</v>
      </c>
      <c r="G347" s="6">
        <v>4</v>
      </c>
      <c r="H347" s="42"/>
    </row>
    <row r="348" spans="1:8" x14ac:dyDescent="0.25">
      <c r="A348" s="1">
        <v>347</v>
      </c>
      <c r="B348" s="6"/>
      <c r="C348" s="19"/>
      <c r="D348" s="36" t="str">
        <f>HYPERLINK("http://www.rsolie.net/Music_for_young_string_players/19th-century_and_later/Bartok,_Tucsoklakodalom.MUS","Bartók, Tücsöklakodalom")</f>
        <v>Bartók, Tücsöklakodalom</v>
      </c>
      <c r="E348" s="19" t="s">
        <v>102</v>
      </c>
      <c r="F348" s="19" t="s">
        <v>50</v>
      </c>
      <c r="G348" s="6">
        <v>4</v>
      </c>
      <c r="H348" s="42"/>
    </row>
    <row r="349" spans="1:8" x14ac:dyDescent="0.25">
      <c r="A349" s="1">
        <v>348</v>
      </c>
      <c r="B349" s="6"/>
      <c r="C349" s="19"/>
      <c r="D349" s="36" t="str">
        <f>HYPERLINK("http://www.rsolie.net/Music_for_young_string_players/19th-century_and_later/Bizet,_Carillon_from_L'Arlesienne.MUS","Bizet, Carillon from L'Arlesienne")</f>
        <v>Bizet, Carillon from L'Arlesienne</v>
      </c>
      <c r="E349" s="19" t="s">
        <v>101</v>
      </c>
      <c r="F349" s="19" t="s">
        <v>75</v>
      </c>
      <c r="G349" s="6">
        <v>5</v>
      </c>
      <c r="H349" s="42"/>
    </row>
    <row r="350" spans="1:8" x14ac:dyDescent="0.25">
      <c r="A350" s="1">
        <v>349</v>
      </c>
      <c r="B350" s="6"/>
      <c r="C350" s="19"/>
      <c r="D350" s="36" t="str">
        <f>HYPERLINK("http://www.rsolie.net/Music_for_young_string_players/19th-century_and_later/Chopin,_Prelude_No._6,_vc-pf.MUS","Chopin, Prelude No. 6, vc-pf")</f>
        <v>Chopin, Prelude No. 6, vc-pf</v>
      </c>
      <c r="E350" s="19" t="s">
        <v>104</v>
      </c>
      <c r="F350" s="19" t="s">
        <v>176</v>
      </c>
      <c r="G350" s="6">
        <v>4</v>
      </c>
      <c r="H350" s="42"/>
    </row>
    <row r="351" spans="1:8" x14ac:dyDescent="0.25">
      <c r="A351" s="1">
        <v>350</v>
      </c>
      <c r="B351" s="6"/>
      <c r="C351" s="19"/>
      <c r="D351" s="36" t="str">
        <f>HYPERLINK("http://www.rsolie.net/Music_for_young_string_players/19th-century_and_later/Elgar,_Graduation_March.MUS","Elgar, Graduation March")</f>
        <v>Elgar, Graduation March</v>
      </c>
      <c r="E351" s="19" t="s">
        <v>101</v>
      </c>
      <c r="F351" s="19" t="s">
        <v>187</v>
      </c>
      <c r="G351" s="6">
        <v>4</v>
      </c>
      <c r="H351" s="42"/>
    </row>
    <row r="352" spans="1:8" x14ac:dyDescent="0.25">
      <c r="A352" s="1">
        <v>351</v>
      </c>
      <c r="B352" s="6"/>
      <c r="C352" s="19"/>
      <c r="D352" s="36" t="str">
        <f>HYPERLINK("http://www.rsolie.net/Music_for_young_string_players/19th-century_and_later/Faure,_Nocturne_from_Shylock.MUS","Fauré, Nocturne from Shylock")</f>
        <v>Fauré, Nocturne from Shylock</v>
      </c>
      <c r="E352" s="19" t="s">
        <v>101</v>
      </c>
      <c r="F352" s="19" t="s">
        <v>44</v>
      </c>
      <c r="G352" s="6">
        <v>5</v>
      </c>
      <c r="H352" s="42"/>
    </row>
    <row r="353" spans="1:8" x14ac:dyDescent="0.25">
      <c r="A353" s="1">
        <v>352</v>
      </c>
      <c r="B353" s="6"/>
      <c r="C353" s="19"/>
      <c r="D353" s="36" t="str">
        <f>HYPERLINK("http://www.rsolie.net/Music_for_young_string_players/19th-century_and_later/Faure,_Pavane_Op_50.MUS","Fauré, Pavane Op 50")</f>
        <v>Fauré, Pavane Op 50</v>
      </c>
      <c r="E353" s="19" t="s">
        <v>101</v>
      </c>
      <c r="F353" s="19" t="s">
        <v>185</v>
      </c>
      <c r="G353" s="6">
        <v>5</v>
      </c>
      <c r="H353" s="42"/>
    </row>
    <row r="354" spans="1:8" x14ac:dyDescent="0.25">
      <c r="A354" s="1">
        <v>353</v>
      </c>
      <c r="B354" s="6"/>
      <c r="C354" s="19"/>
      <c r="D354" s="36" t="str">
        <f>HYPERLINK("http://www.rsolie.net/Music_for_young_string_players/19th-century_and_later/Faure,_Pie_Jesu.MUS","Fauré, Pie Jesu")</f>
        <v>Fauré, Pie Jesu</v>
      </c>
      <c r="E354" s="19" t="s">
        <v>102</v>
      </c>
      <c r="F354" s="19" t="s">
        <v>53</v>
      </c>
      <c r="G354" s="6">
        <v>5</v>
      </c>
      <c r="H354" s="42"/>
    </row>
    <row r="355" spans="1:8" x14ac:dyDescent="0.25">
      <c r="A355" s="1">
        <v>354</v>
      </c>
      <c r="B355" s="6"/>
      <c r="C355" s="19"/>
      <c r="D355" s="36" t="str">
        <f>HYPERLINK("http://www.rsolie.net/Music_for_young_string_players/19th-century_and_later/Gounod,_Music_from_Faust.MUS","Gounod, Music from Faust")</f>
        <v>Gounod, Music from Faust</v>
      </c>
      <c r="E355" s="19" t="s">
        <v>101</v>
      </c>
      <c r="F355" s="19" t="s">
        <v>94</v>
      </c>
      <c r="G355" s="6">
        <v>5</v>
      </c>
      <c r="H355" s="42"/>
    </row>
    <row r="356" spans="1:8" x14ac:dyDescent="0.25">
      <c r="A356" s="1">
        <v>355</v>
      </c>
      <c r="B356" s="6"/>
      <c r="C356" s="19" t="s">
        <v>134</v>
      </c>
      <c r="D356" s="36" t="str">
        <f>HYPERLINK("http://www.rsolie.net/Music_for_young_string_players/19th-century_and_later/Grieg,_Aften_pa_Hojfeldet.MUS","Grieg, Aften pa Hojfeldet")</f>
        <v>Grieg, Aften pa Hojfeldet</v>
      </c>
      <c r="E356" s="19" t="s">
        <v>101</v>
      </c>
      <c r="F356" s="19" t="s">
        <v>75</v>
      </c>
      <c r="G356" s="6">
        <v>5</v>
      </c>
      <c r="H356" s="42"/>
    </row>
    <row r="357" spans="1:8" x14ac:dyDescent="0.25">
      <c r="A357" s="1">
        <v>356</v>
      </c>
      <c r="B357" s="6"/>
      <c r="C357" s="19"/>
      <c r="D357" s="36" t="str">
        <f>HYPERLINK("http://www.rsolie.net/Music_for_young_string_players/19th-century_and_later/Grieg,_Ave_maris_stella.MUS","Grieg, Ave maris stella")</f>
        <v>Grieg, Ave maris stella</v>
      </c>
      <c r="E357" s="19" t="s">
        <v>102</v>
      </c>
      <c r="F357" s="19" t="s">
        <v>93</v>
      </c>
      <c r="G357" s="6">
        <v>4</v>
      </c>
      <c r="H357" s="42"/>
    </row>
    <row r="358" spans="1:8" x14ac:dyDescent="0.25">
      <c r="A358" s="1">
        <v>357</v>
      </c>
      <c r="B358" s="6"/>
      <c r="C358" s="19"/>
      <c r="D358" s="36" t="str">
        <f>HYPERLINK("http://www.rsolie.net/Music_for_young_string_players/19th-century_and_later/Grieg,_Bondens_Sang.MUS","Grieg, Bondens Sang")</f>
        <v>Grieg, Bondens Sang</v>
      </c>
      <c r="E358" s="19" t="s">
        <v>101</v>
      </c>
      <c r="F358" s="19" t="s">
        <v>75</v>
      </c>
      <c r="G358" s="6">
        <v>5</v>
      </c>
      <c r="H358" s="42"/>
    </row>
    <row r="359" spans="1:8" x14ac:dyDescent="0.25">
      <c r="A359" s="1">
        <v>358</v>
      </c>
      <c r="B359" s="6"/>
      <c r="C359" s="19"/>
      <c r="D359" s="36" t="str">
        <f>HYPERLINK("http://www.rsolie.net/Music_for_young_string_players/19th-century_and_later/Grieg,_Bryllupsdag_pa_Troldhaugen.MUS","Grieg, Bryllupsdag på Troldhaugen")</f>
        <v>Grieg, Bryllupsdag på Troldhaugen</v>
      </c>
      <c r="E359" s="19" t="s">
        <v>101</v>
      </c>
      <c r="F359" s="19" t="s">
        <v>75</v>
      </c>
      <c r="G359" s="6">
        <v>5</v>
      </c>
      <c r="H359" s="42"/>
    </row>
    <row r="360" spans="1:8" x14ac:dyDescent="0.25">
      <c r="A360" s="1">
        <v>359</v>
      </c>
      <c r="B360" s="6"/>
      <c r="C360" s="19"/>
      <c r="D360" s="36" t="str">
        <f>HYPERLINK("http://www.rsolie.net/Music_for_young_string_players/19th-century_and_later/Grieg,_Halling.MUS","Grieg, Halling")</f>
        <v>Grieg, Halling</v>
      </c>
      <c r="E360" s="19" t="s">
        <v>101</v>
      </c>
      <c r="F360" s="19" t="s">
        <v>75</v>
      </c>
      <c r="G360" s="6">
        <v>5</v>
      </c>
      <c r="H360" s="42"/>
    </row>
    <row r="361" spans="1:8" x14ac:dyDescent="0.25">
      <c r="A361" s="1">
        <v>360</v>
      </c>
      <c r="B361" s="6"/>
      <c r="C361" s="19"/>
      <c r="D361" s="36" t="str">
        <f>HYPERLINK("http://www.rsolie.net/Music_for_young_string_players/19th-century_and_later/Grieg,_March_from_Sigurd_Jorsalfar.MUS","Grieg, March from Sigurd Jorsalfar")</f>
        <v>Grieg, March from Sigurd Jorsalfar</v>
      </c>
      <c r="E361" s="19" t="s">
        <v>101</v>
      </c>
      <c r="F361" s="19" t="s">
        <v>75</v>
      </c>
      <c r="G361" s="6">
        <v>5</v>
      </c>
      <c r="H361" s="42"/>
    </row>
    <row r="362" spans="1:8" x14ac:dyDescent="0.25">
      <c r="A362" s="1">
        <v>361</v>
      </c>
      <c r="B362" s="6"/>
      <c r="C362" s="19"/>
      <c r="D362" s="36" t="str">
        <f>HYPERLINK("http://www.rsolie.net/Music_for_young_string_players/19th-century_and_later/Grieg,_Norsk_Melodie.MUS","Grieg, Norsk Melodie")</f>
        <v>Grieg, Norsk Melodie</v>
      </c>
      <c r="E362" s="19" t="s">
        <v>101</v>
      </c>
      <c r="F362" s="19" t="s">
        <v>75</v>
      </c>
      <c r="G362" s="6">
        <v>5</v>
      </c>
      <c r="H362" s="42"/>
    </row>
    <row r="363" spans="1:8" x14ac:dyDescent="0.25">
      <c r="A363" s="1">
        <v>362</v>
      </c>
      <c r="B363" s="6"/>
      <c r="C363" s="19"/>
      <c r="D363" s="36" t="str">
        <f>HYPERLINK("http://www.rsolie.net/Music_for_young_string_players/19th-century_and_later/Grieg,_Norwegian_Dance.MUS","Grieg, Norwegian Dance")</f>
        <v>Grieg, Norwegian Dance</v>
      </c>
      <c r="E363" s="19" t="s">
        <v>102</v>
      </c>
      <c r="F363" s="19" t="s">
        <v>33</v>
      </c>
      <c r="G363" s="6">
        <v>4</v>
      </c>
      <c r="H363" s="42"/>
    </row>
    <row r="364" spans="1:8" x14ac:dyDescent="0.25">
      <c r="A364" s="1">
        <v>363</v>
      </c>
      <c r="B364" s="6"/>
      <c r="C364" s="19"/>
      <c r="D364" s="36" t="str">
        <f>HYPERLINK("http://www.rsolie.net/Music_for_young_string_players/19th-century_and_later/Grieg,_Solvejg's_Song.MUS","Grieg, Solvejg's Song")</f>
        <v>Grieg, Solvejg's Song</v>
      </c>
      <c r="E364" s="19" t="s">
        <v>101</v>
      </c>
      <c r="F364" s="19" t="s">
        <v>75</v>
      </c>
      <c r="G364" s="6">
        <v>4</v>
      </c>
      <c r="H364" s="42"/>
    </row>
    <row r="365" spans="1:8" x14ac:dyDescent="0.25">
      <c r="A365" s="1">
        <v>364</v>
      </c>
      <c r="B365" s="6"/>
      <c r="C365" s="19"/>
      <c r="D365" s="36" t="str">
        <f>HYPERLINK("http://www.rsolie.net/Music_for_young_string_players/19th-century_and_later/Grieg,_Springdans.MUS","Grieg, Springdans")</f>
        <v>Grieg, Springdans</v>
      </c>
      <c r="E365" s="19" t="s">
        <v>101</v>
      </c>
      <c r="F365" s="19" t="s">
        <v>75</v>
      </c>
      <c r="G365" s="6">
        <v>4</v>
      </c>
      <c r="H365" s="42"/>
    </row>
    <row r="366" spans="1:8" x14ac:dyDescent="0.25">
      <c r="A366" s="1">
        <v>365</v>
      </c>
      <c r="B366" s="6"/>
      <c r="C366" s="19"/>
      <c r="D366" s="36" t="str">
        <f>HYPERLINK("http://www.rsolie.net/Music_for_young_string_players/19th-century_and_later/Grieg,_Vals.MUS","Grieg, Vals")</f>
        <v>Grieg, Vals</v>
      </c>
      <c r="E366" s="19" t="s">
        <v>101</v>
      </c>
      <c r="F366" s="19" t="s">
        <v>75</v>
      </c>
      <c r="G366" s="6">
        <v>4</v>
      </c>
      <c r="H366" s="42"/>
    </row>
    <row r="367" spans="1:8" x14ac:dyDescent="0.25">
      <c r="A367" s="1">
        <v>366</v>
      </c>
      <c r="B367" s="6"/>
      <c r="C367" s="19"/>
      <c r="D367" s="36" t="str">
        <f>HYPERLINK("http://www.rsolie.net/Music_for_young_string_players/19th-century_and_later/Holst,_Brook_Green_Suite.MUS","Holst, Brook Green Suite")</f>
        <v>Holst, Brook Green Suite</v>
      </c>
      <c r="E367" s="19" t="s">
        <v>101</v>
      </c>
      <c r="F367" s="19" t="s">
        <v>75</v>
      </c>
      <c r="G367" s="6">
        <v>5</v>
      </c>
      <c r="H367" s="42"/>
    </row>
    <row r="368" spans="1:8" x14ac:dyDescent="0.25">
      <c r="A368" s="1">
        <v>367</v>
      </c>
      <c r="B368" s="6"/>
      <c r="C368" s="19"/>
      <c r="D368" s="36" t="str">
        <f>HYPERLINK("http://www.rsolie.net/Music_for_young_string_players/19th-century_and_later/Massenet,_La_promenade_du_Cours-la-Reine.MUS","Massenet, La promenade du Cours-la-Reine")</f>
        <v>Massenet, La promenade du Cours-la-Reine</v>
      </c>
      <c r="E368" s="19" t="s">
        <v>101</v>
      </c>
      <c r="F368" s="19" t="s">
        <v>96</v>
      </c>
      <c r="G368" s="6">
        <v>5</v>
      </c>
      <c r="H368" s="42"/>
    </row>
    <row r="369" spans="1:8" x14ac:dyDescent="0.25">
      <c r="A369" s="1">
        <v>368</v>
      </c>
      <c r="B369" s="6"/>
      <c r="C369" s="19"/>
      <c r="D369" s="36" t="str">
        <f>HYPERLINK("http://www.rsolie.net/Music_for_young_string_players/19th-century_and_later/Poulenc,_from_Suite_francaise.MUS","Poulenc, from Suite française")</f>
        <v>Poulenc, from Suite française</v>
      </c>
      <c r="E369" s="19" t="s">
        <v>101</v>
      </c>
      <c r="F369" s="19" t="s">
        <v>75</v>
      </c>
      <c r="G369" s="6">
        <v>5</v>
      </c>
      <c r="H369" s="42"/>
    </row>
    <row r="370" spans="1:8" x14ac:dyDescent="0.25">
      <c r="A370" s="1">
        <v>369</v>
      </c>
      <c r="B370" s="6"/>
      <c r="C370" s="19"/>
      <c r="D370" s="36" t="str">
        <f>HYPERLINK("http://www.rsolie.net/Music_for_young_string_players/19th-century_and_later/Rachmaninof,_theme_from_Piano_Concerto_No_2.MUS","Rachmaninof, theme from Piano Concerto No 2")</f>
        <v>Rachmaninof, theme from Piano Concerto No 2</v>
      </c>
      <c r="E370" s="19" t="s">
        <v>104</v>
      </c>
      <c r="F370" s="19" t="s">
        <v>150</v>
      </c>
      <c r="G370" s="6">
        <v>5</v>
      </c>
      <c r="H370" s="42"/>
    </row>
    <row r="371" spans="1:8" x14ac:dyDescent="0.25">
      <c r="A371" s="1">
        <v>370</v>
      </c>
      <c r="B371" s="6"/>
      <c r="C371" s="19"/>
      <c r="D371" s="36" t="str">
        <f>HYPERLINK("http://www.rsolie.net/Music_for_young_string_players/19th-century_and_later/Ravel,_M._Ravel_Dances.MUS","Ravel, M. Ravel Dances")</f>
        <v>Ravel, M. Ravel Dances</v>
      </c>
      <c r="E371" s="19" t="s">
        <v>101</v>
      </c>
      <c r="F371" s="19" t="s">
        <v>191</v>
      </c>
      <c r="G371" s="6">
        <v>4</v>
      </c>
      <c r="H371" s="42"/>
    </row>
    <row r="372" spans="1:8" x14ac:dyDescent="0.25">
      <c r="A372" s="1">
        <v>371</v>
      </c>
      <c r="B372" s="6"/>
      <c r="C372" s="19"/>
      <c r="D372" s="36" t="str">
        <f>HYPERLINK("http://www.rsolie.net/Music_for_young_string_players/19th-century_and_later/Ravel,_Pavane_pour_une_infante_defunte.MUS","Ravel, Pavane pour une infante défunte")</f>
        <v>Ravel, Pavane pour une infante défunte</v>
      </c>
      <c r="E372" s="19" t="s">
        <v>101</v>
      </c>
      <c r="F372" s="19" t="s">
        <v>95</v>
      </c>
      <c r="G372" s="6">
        <v>5</v>
      </c>
      <c r="H372" s="42"/>
    </row>
    <row r="373" spans="1:8" x14ac:dyDescent="0.25">
      <c r="A373" s="1">
        <v>372</v>
      </c>
      <c r="B373" s="6"/>
      <c r="C373" s="19"/>
      <c r="D373" s="36" t="str">
        <f>HYPERLINK("http://www.rsolie.net/Music_for_young_string_players/19th-century_and_later/Respighi,_Gli_Uccelli.mus","Respighi, Gli Uccelli")</f>
        <v>Respighi, Gli Uccelli</v>
      </c>
      <c r="E373" s="19" t="s">
        <v>101</v>
      </c>
      <c r="F373" s="19" t="s">
        <v>44</v>
      </c>
      <c r="G373" s="6">
        <v>5</v>
      </c>
      <c r="H373" s="42"/>
    </row>
    <row r="374" spans="1:8" x14ac:dyDescent="0.25">
      <c r="A374" s="1">
        <v>373</v>
      </c>
      <c r="B374" s="6"/>
      <c r="C374" s="19" t="s">
        <v>135</v>
      </c>
      <c r="D374" s="36" t="str">
        <f>HYPERLINK("http://www.rsolie.net/Music_for_young_string_players/19th-century_and_later/Schumann,_Armes_Waisenkind.MUS","Schumann, Armes Waisenkind")</f>
        <v>Schumann, Armes Waisenkind</v>
      </c>
      <c r="E374" s="19" t="s">
        <v>103</v>
      </c>
      <c r="F374" s="19" t="s">
        <v>47</v>
      </c>
      <c r="G374" s="6">
        <v>4</v>
      </c>
      <c r="H374" s="42"/>
    </row>
    <row r="375" spans="1:8" x14ac:dyDescent="0.25">
      <c r="A375" s="1">
        <v>374</v>
      </c>
      <c r="B375" s="6"/>
      <c r="C375" s="19"/>
      <c r="D375" s="36" t="str">
        <f>HYPERLINK("http://www.rsolie.net/Music_for_young_string_players/19th-century_and_later/Schumann,_Chorale.MUS","Schumann, Chorale")</f>
        <v>Schumann, Chorale</v>
      </c>
      <c r="E375" s="19" t="s">
        <v>103</v>
      </c>
      <c r="F375" s="19" t="s">
        <v>47</v>
      </c>
      <c r="G375" s="6">
        <v>4</v>
      </c>
      <c r="H375" s="42"/>
    </row>
    <row r="376" spans="1:8" x14ac:dyDescent="0.25">
      <c r="A376" s="1">
        <v>375</v>
      </c>
      <c r="B376" s="6"/>
      <c r="C376" s="19"/>
      <c r="D376" s="36" t="str">
        <f>HYPERLINK("http://www.rsolie.net/Music_for_young_string_players/19th-century_and_later/Schumann,_Frohlicher_Landmann.MUS","Schumann, Fröhlicher Landmann")</f>
        <v>Schumann, Fröhlicher Landmann</v>
      </c>
      <c r="E376" s="19" t="s">
        <v>103</v>
      </c>
      <c r="F376" s="19" t="s">
        <v>47</v>
      </c>
      <c r="G376" s="6">
        <v>4</v>
      </c>
      <c r="H376" s="42"/>
    </row>
    <row r="377" spans="1:8" x14ac:dyDescent="0.25">
      <c r="A377" s="1">
        <v>376</v>
      </c>
      <c r="B377" s="6"/>
      <c r="C377" s="19"/>
      <c r="D377" s="36" t="str">
        <f>HYPERLINK("http://www.rsolie.net/Music_for_young_string_players/19th-century_and_later/Schumann,_Melodie.MUS","Schumann, Melodie")</f>
        <v>Schumann, Melodie</v>
      </c>
      <c r="E377" s="19" t="s">
        <v>103</v>
      </c>
      <c r="F377" s="19" t="s">
        <v>47</v>
      </c>
      <c r="G377" s="6">
        <v>4</v>
      </c>
      <c r="H377" s="42"/>
    </row>
    <row r="378" spans="1:8" x14ac:dyDescent="0.25">
      <c r="A378" s="1">
        <v>377</v>
      </c>
      <c r="B378" s="6"/>
      <c r="C378" s="19"/>
      <c r="D378" s="36" t="str">
        <f>HYPERLINK("http://www.rsolie.net/Music_for_young_string_players/19th-century_and_later/Schumann,_Nordisches_Lied.MUS","Schumann, Nordisches Lied")</f>
        <v>Schumann, Nordisches Lied</v>
      </c>
      <c r="E378" s="19" t="s">
        <v>103</v>
      </c>
      <c r="F378" s="19" t="s">
        <v>47</v>
      </c>
      <c r="G378" s="6">
        <v>4</v>
      </c>
      <c r="H378" s="42"/>
    </row>
    <row r="379" spans="1:8" x14ac:dyDescent="0.25">
      <c r="A379" s="1">
        <v>378</v>
      </c>
      <c r="B379" s="6"/>
      <c r="C379" s="19"/>
      <c r="D379" s="36" t="str">
        <f>HYPERLINK("http://www.rsolie.net/Music_for_young_string_players/19th-century_and_later/Schumann,_Soldatenmarsch.MUS","Schumann, Soldatenmarsch")</f>
        <v>Schumann, Soldatenmarsch</v>
      </c>
      <c r="E379" s="19" t="s">
        <v>103</v>
      </c>
      <c r="F379" s="19" t="s">
        <v>47</v>
      </c>
      <c r="G379" s="6">
        <v>4</v>
      </c>
      <c r="H379" s="42"/>
    </row>
    <row r="380" spans="1:8" x14ac:dyDescent="0.25">
      <c r="A380" s="1">
        <v>379</v>
      </c>
      <c r="B380" s="6"/>
      <c r="C380" s="19"/>
      <c r="D380" s="36" t="str">
        <f>HYPERLINK("http://www.rsolie.net/Music_for_young_string_players/19th-century_and_later/Schumann,_Wilder_Reiter.MUS","Schumann, Wilder Reiter")</f>
        <v>Schumann, Wilder Reiter</v>
      </c>
      <c r="E380" s="19" t="s">
        <v>103</v>
      </c>
      <c r="F380" s="19" t="s">
        <v>47</v>
      </c>
      <c r="G380" s="6">
        <v>4</v>
      </c>
      <c r="H380" s="42"/>
    </row>
    <row r="381" spans="1:8" x14ac:dyDescent="0.25">
      <c r="A381" s="1">
        <v>380</v>
      </c>
      <c r="B381" s="6"/>
      <c r="C381" s="19"/>
      <c r="D381" s="36" t="str">
        <f>HYPERLINK("http://www.rsolie.net/Music_for_young_string_players/19th-century_and_later/Shostakovich,_Little_March.mus","Shostakovich, Little March")</f>
        <v>Shostakovich, Little March</v>
      </c>
      <c r="E381" s="19" t="s">
        <v>102</v>
      </c>
      <c r="F381" s="19" t="s">
        <v>50</v>
      </c>
      <c r="G381" s="6">
        <v>5</v>
      </c>
      <c r="H381" s="42"/>
    </row>
    <row r="382" spans="1:8" x14ac:dyDescent="0.25">
      <c r="A382" s="1">
        <v>381</v>
      </c>
      <c r="B382" s="6"/>
      <c r="C382" s="19"/>
      <c r="D382" s="36" t="str">
        <f>HYPERLINK("http://www.rsolie.net/Music_for_young_string_players/19th-century_and_later/Tchaikovsky,_Elegy_in_G.MUS","Tchaikovsky, Elegy in G")</f>
        <v>Tchaikovsky, Elegy in G</v>
      </c>
      <c r="E382" s="19" t="s">
        <v>102</v>
      </c>
      <c r="F382" s="19" t="s">
        <v>50</v>
      </c>
      <c r="G382" s="6">
        <v>5</v>
      </c>
      <c r="H382" s="42"/>
    </row>
    <row r="383" spans="1:8" x14ac:dyDescent="0.25">
      <c r="A383" s="1">
        <v>382</v>
      </c>
      <c r="B383" s="6"/>
      <c r="C383" s="19"/>
      <c r="D383" s="36" t="str">
        <f>HYPERLINK("http://www.rsolie.net/Music_for_young_string_players/19th-century_and_later/Tchaikovsky,_March_from_The_Nutcracker.MUS","Tchaikovsky, March from The Nutcracker")</f>
        <v>Tchaikovsky, March from The Nutcracker</v>
      </c>
      <c r="E383" s="19" t="s">
        <v>104</v>
      </c>
      <c r="F383" s="19" t="s">
        <v>150</v>
      </c>
      <c r="G383" s="6">
        <v>4</v>
      </c>
      <c r="H383" s="42"/>
    </row>
    <row r="384" spans="1:8" x14ac:dyDescent="0.25">
      <c r="A384" s="1">
        <v>383</v>
      </c>
      <c r="B384" s="6"/>
      <c r="C384" s="19"/>
      <c r="D384" s="36" t="str">
        <f>HYPERLINK("http://www.rsolie.net/Music_for_young_string_players/19th-century_and_later/Tchaikovsky,_theme_from_Romeo_and_Juliet.MUS","Tchaikovsky, theme from Romeo and Juliet")</f>
        <v>Tchaikovsky, theme from Romeo and Juliet</v>
      </c>
      <c r="E384" s="19" t="s">
        <v>101</v>
      </c>
      <c r="F384" s="19" t="s">
        <v>75</v>
      </c>
      <c r="G384" s="6">
        <v>5</v>
      </c>
      <c r="H384" s="42"/>
    </row>
    <row r="385" spans="1:8" x14ac:dyDescent="0.25">
      <c r="A385" s="1">
        <v>384</v>
      </c>
      <c r="B385" s="6"/>
      <c r="C385" s="19"/>
      <c r="D385" s="36" t="str">
        <f>HYPERLINK("http://www.rsolie.net/Music_for_young_string_players/19th-century_and_later/Tchaikovsky,_Troika_from_The_Nutcracker.MUS","Tchaikovsky, Troika from The Nutcracker")</f>
        <v>Tchaikovsky, Troika from The Nutcracker</v>
      </c>
      <c r="E385" s="19" t="s">
        <v>101</v>
      </c>
      <c r="F385" s="19" t="s">
        <v>94</v>
      </c>
      <c r="G385" s="6">
        <v>5</v>
      </c>
      <c r="H385" s="42"/>
    </row>
    <row r="386" spans="1:8" x14ac:dyDescent="0.25">
      <c r="A386" s="1">
        <v>385</v>
      </c>
      <c r="B386" s="6"/>
      <c r="C386" s="19"/>
      <c r="D386" s="36" t="str">
        <f>HYPERLINK("http://www.rsolie.net/Music_for_young_string_players/19th-century_and_later/Wagner,_Bridal_March_from_Lohengrin.MUS","Wagner, Bridal March from Lohengrin")</f>
        <v>Wagner, Bridal March from Lohengrin</v>
      </c>
      <c r="E386" s="19" t="s">
        <v>103</v>
      </c>
      <c r="F386" s="19" t="s">
        <v>56</v>
      </c>
      <c r="G386" s="6">
        <v>3</v>
      </c>
      <c r="H386" s="42"/>
    </row>
    <row r="387" spans="1:8" x14ac:dyDescent="0.25">
      <c r="A387" s="1">
        <v>386</v>
      </c>
      <c r="B387" s="6"/>
      <c r="C387" s="19"/>
      <c r="D387" s="36" t="str">
        <f>HYPERLINK("http://www.rsolie.net/Music_for_young_string_players/19th-century_and_later/Warlock,_three_movements_from_the_Capriol_Suite.MUS","Warlock, three movements from the Capriol Suite")</f>
        <v>Warlock, three movements from the Capriol Suite</v>
      </c>
      <c r="E387" s="19" t="s">
        <v>101</v>
      </c>
      <c r="F387" s="19" t="s">
        <v>96</v>
      </c>
      <c r="G387" s="6">
        <v>5</v>
      </c>
      <c r="H387" s="42"/>
    </row>
    <row r="388" spans="1:8" x14ac:dyDescent="0.25">
      <c r="A388" s="1">
        <v>387</v>
      </c>
      <c r="B388" s="10" t="s">
        <v>146</v>
      </c>
      <c r="C388" s="10" t="s">
        <v>14</v>
      </c>
      <c r="D388" s="37" t="str">
        <f>HYPERLINK("http://www.rsolie.net/Music_for_young_string_players/folksong_and_folk-dance_arrangements/Two_American_Dances,_vc-pf.MUS","Two American Dances, vc-pf")</f>
        <v>Two American Dances, vc-pf</v>
      </c>
      <c r="E388" s="10" t="s">
        <v>104</v>
      </c>
      <c r="F388" s="10" t="s">
        <v>176</v>
      </c>
      <c r="G388" s="10">
        <v>3</v>
      </c>
      <c r="H388" s="42"/>
    </row>
    <row r="389" spans="1:8" x14ac:dyDescent="0.25">
      <c r="A389" s="1">
        <v>388</v>
      </c>
      <c r="B389" s="10"/>
      <c r="C389" s="21"/>
      <c r="D389" s="37" t="str">
        <f>HYPERLINK("http://www.rsolie.net/Music_for_young_string_players/folksong_and_folk-dance_arrangements/Two_American_Marches.MUS","Two American Marches")</f>
        <v>Two American Marches</v>
      </c>
      <c r="E389" s="10" t="s">
        <v>102</v>
      </c>
      <c r="F389" s="10" t="s">
        <v>50</v>
      </c>
      <c r="G389" s="10">
        <v>3</v>
      </c>
      <c r="H389" s="42"/>
    </row>
    <row r="390" spans="1:8" x14ac:dyDescent="0.25">
      <c r="A390" s="1">
        <v>389</v>
      </c>
      <c r="B390" s="10"/>
      <c r="C390" s="21"/>
      <c r="D390" s="37" t="str">
        <f>HYPERLINK("http://www.rsolie.net/Music_for_young_string_players/folksong_and_folk-dance_arrangements/Two_Western_Waltzes.MUS","Two Western Waltzes")</f>
        <v>Two Western Waltzes</v>
      </c>
      <c r="E390" s="10" t="s">
        <v>102</v>
      </c>
      <c r="F390" s="10" t="s">
        <v>28</v>
      </c>
      <c r="G390" s="10">
        <v>2</v>
      </c>
      <c r="H390" s="42"/>
    </row>
    <row r="391" spans="1:8" x14ac:dyDescent="0.25">
      <c r="A391" s="1">
        <v>390</v>
      </c>
      <c r="B391" s="10"/>
      <c r="C391" s="21"/>
      <c r="D391" s="37" t="str">
        <f>HYPERLINK("http://www.rsolie.net/Music_for_young_string_players/folksong_and_folk-dance_arrangements/Three_American_Dances.MUS","Three American Dances")</f>
        <v>Three American Dances</v>
      </c>
      <c r="E391" s="10" t="s">
        <v>102</v>
      </c>
      <c r="F391" s="10" t="s">
        <v>37</v>
      </c>
      <c r="G391" s="10">
        <v>3</v>
      </c>
      <c r="H391" s="42"/>
    </row>
    <row r="392" spans="1:8" x14ac:dyDescent="0.25">
      <c r="A392" s="1">
        <v>391</v>
      </c>
      <c r="B392" s="10"/>
      <c r="C392" s="21"/>
      <c r="D392" s="37" t="str">
        <f>HYPERLINK("http://www.rsolie.net/Music_for_young_string_players/folksong_and_folk-dance_arrangements/Three_Songs_from_1776.MUS","Three Songs from 1776")</f>
        <v>Three Songs from 1776</v>
      </c>
      <c r="E392" s="10" t="s">
        <v>102</v>
      </c>
      <c r="F392" s="10" t="s">
        <v>28</v>
      </c>
      <c r="G392" s="10">
        <v>3</v>
      </c>
      <c r="H392" s="42"/>
    </row>
    <row r="393" spans="1:8" x14ac:dyDescent="0.25">
      <c r="A393" s="1">
        <v>392</v>
      </c>
      <c r="B393" s="10"/>
      <c r="C393" s="21"/>
      <c r="D393" s="37" t="str">
        <f>HYPERLINK("http://www.rsolie.net/Music_for_young_string_players/folksong_and_folk-dance_arrangements/Five_Appalachian_songs.MUS","Five Appalachian songs")</f>
        <v>Five Appalachian songs</v>
      </c>
      <c r="E393" s="10" t="s">
        <v>102</v>
      </c>
      <c r="F393" s="10" t="s">
        <v>50</v>
      </c>
      <c r="G393" s="10">
        <v>3</v>
      </c>
      <c r="H393" s="42"/>
    </row>
    <row r="394" spans="1:8" x14ac:dyDescent="0.25">
      <c r="A394" s="1">
        <v>393</v>
      </c>
      <c r="B394" s="10"/>
      <c r="C394" s="21"/>
      <c r="D394" s="37" t="str">
        <f>HYPERLINK("http://www.rsolie.net/Music_for_young_string_players/folksong_and_folk-dance_arrangements/Barbara_Allen.MUS","Barbara Allen")</f>
        <v>Barbara Allen</v>
      </c>
      <c r="E394" s="10" t="s">
        <v>102</v>
      </c>
      <c r="F394" s="10" t="s">
        <v>28</v>
      </c>
      <c r="G394" s="10">
        <v>3</v>
      </c>
      <c r="H394" s="42"/>
    </row>
    <row r="395" spans="1:8" x14ac:dyDescent="0.25">
      <c r="A395" s="1">
        <v>394</v>
      </c>
      <c r="B395" s="10"/>
      <c r="C395" s="21"/>
      <c r="D395" s="37" t="str">
        <f>HYPERLINK("http://www.rsolie.net/Music_for_young_string_players/folksong_and_folk-dance_arrangements/Barbara_Allen,_vn-pf.MUS","Barbara Allen, vn-pf")</f>
        <v>Barbara Allen, vn-pf</v>
      </c>
      <c r="E395" s="10" t="s">
        <v>104</v>
      </c>
      <c r="F395" s="10" t="s">
        <v>65</v>
      </c>
      <c r="G395" s="10">
        <v>2</v>
      </c>
      <c r="H395" s="42"/>
    </row>
    <row r="396" spans="1:8" x14ac:dyDescent="0.25">
      <c r="A396" s="1">
        <v>395</v>
      </c>
      <c r="B396" s="10"/>
      <c r="C396" s="21"/>
      <c r="D396" s="37" t="str">
        <f>HYPERLINK("http://www.rsolie.net/Music_for_young_string_players/folksong_and_folk-dance_arrangements/Buffalo_Gals,_vn-pf.MUS","Buffalo Gals, vn-pf")</f>
        <v>Buffalo Gals, vn-pf</v>
      </c>
      <c r="E396" s="10" t="s">
        <v>104</v>
      </c>
      <c r="F396" s="10" t="s">
        <v>65</v>
      </c>
      <c r="G396" s="10">
        <v>2</v>
      </c>
      <c r="H396" s="42"/>
    </row>
    <row r="397" spans="1:8" x14ac:dyDescent="0.25">
      <c r="A397" s="1">
        <v>396</v>
      </c>
      <c r="B397" s="10"/>
      <c r="C397" s="21"/>
      <c r="D397" s="37" t="str">
        <f>HYPERLINK("http://www.rsolie.net/Music_for_young_string_players/folksong_and_folk-dance_arrangements/Cindy,_vn-pf.mus","Cindy, vn-pf")</f>
        <v>Cindy, vn-pf</v>
      </c>
      <c r="E397" s="10" t="s">
        <v>104</v>
      </c>
      <c r="F397" s="10" t="s">
        <v>65</v>
      </c>
      <c r="G397" s="10">
        <v>2</v>
      </c>
      <c r="H397" s="42"/>
    </row>
    <row r="398" spans="1:8" x14ac:dyDescent="0.25">
      <c r="A398" s="1">
        <v>397</v>
      </c>
      <c r="B398" s="10"/>
      <c r="C398" s="21"/>
      <c r="D398" s="37" t="str">
        <f>HYPERLINK("http://www.rsolie.net/Music_for_young_string_players/folksong_and_folk-dance_arrangements/Clementine,_vc-pf.mus","Clementine, vc-pf")</f>
        <v>Clementine, vc-pf</v>
      </c>
      <c r="E398" s="10" t="s">
        <v>104</v>
      </c>
      <c r="F398" s="10" t="s">
        <v>176</v>
      </c>
      <c r="G398" s="10">
        <v>2</v>
      </c>
      <c r="H398" s="42"/>
    </row>
    <row r="399" spans="1:8" x14ac:dyDescent="0.25">
      <c r="A399" s="1">
        <v>398</v>
      </c>
      <c r="B399" s="10"/>
      <c r="C399" s="21"/>
      <c r="D399" s="37" t="str">
        <f>HYPERLINK("http://www.rsolie.net/Music_for_young_string_players/folksong_and_folk-dance_arrangements/Cotton-Eyed_Jo,_vn-pf.MUS","Cotton-Eyed Jo, vn-pf")</f>
        <v>Cotton-Eyed Jo, vn-pf</v>
      </c>
      <c r="E399" s="10" t="s">
        <v>104</v>
      </c>
      <c r="F399" s="10" t="s">
        <v>65</v>
      </c>
      <c r="G399" s="10">
        <v>3</v>
      </c>
      <c r="H399" s="42"/>
    </row>
    <row r="400" spans="1:8" x14ac:dyDescent="0.25">
      <c r="A400" s="1">
        <v>399</v>
      </c>
      <c r="B400" s="10"/>
      <c r="C400" s="21"/>
      <c r="D400" s="37" t="str">
        <f>HYPERLINK("http://www.rsolie.net/Music_for_young_string_players/folksong_and_folk-dance_arrangements/Crawdad,_va-pf.MUS","Crawdad, va-pf")</f>
        <v>Crawdad, va-pf</v>
      </c>
      <c r="E400" s="10" t="s">
        <v>104</v>
      </c>
      <c r="F400" s="10" t="s">
        <v>175</v>
      </c>
      <c r="G400" s="10">
        <v>2</v>
      </c>
      <c r="H400" s="42"/>
    </row>
    <row r="401" spans="1:8" x14ac:dyDescent="0.25">
      <c r="A401" s="1">
        <v>400</v>
      </c>
      <c r="B401" s="10"/>
      <c r="C401" s="21"/>
      <c r="D401" s="37" t="str">
        <f>HYPERLINK("http://www.rsolie.net/Music_for_young_string_players/folksong_and_folk-dance_arrangements/Down_in_the_Valley,_va-pf.MUS","Down in the Valley, va-pf")</f>
        <v>Down in the Valley, va-pf</v>
      </c>
      <c r="E401" s="10" t="s">
        <v>104</v>
      </c>
      <c r="F401" s="10" t="s">
        <v>175</v>
      </c>
      <c r="G401" s="10">
        <v>2</v>
      </c>
      <c r="H401" s="42"/>
    </row>
    <row r="402" spans="1:8" x14ac:dyDescent="0.25">
      <c r="A402" s="1">
        <v>401</v>
      </c>
      <c r="B402" s="10"/>
      <c r="C402" s="21"/>
      <c r="D402" s="37" t="str">
        <f>HYPERLINK("http://www.rsolie.net/Music_for_young_string_players/folksong_and_folk-dance_arrangements/Froggy_Went_A-Courtin'.MUS","Froggy Went A-Courtin'")</f>
        <v>Froggy Went A-Courtin'</v>
      </c>
      <c r="E402" s="10" t="s">
        <v>102</v>
      </c>
      <c r="F402" s="10" t="s">
        <v>28</v>
      </c>
      <c r="G402" s="10">
        <v>2</v>
      </c>
      <c r="H402" s="42"/>
    </row>
    <row r="403" spans="1:8" x14ac:dyDescent="0.25">
      <c r="A403" s="1">
        <v>402</v>
      </c>
      <c r="B403" s="10"/>
      <c r="C403" s="21"/>
      <c r="D403" s="37" t="str">
        <f>HYPERLINK("http://www.rsolie.net/Music_for_young_string_players/folksong_and_folk-dance_arrangements/Git_Along_Little_Dogies.MUS","Git Along Little Dogies")</f>
        <v>Git Along Little Dogies</v>
      </c>
      <c r="E403" s="10" t="s">
        <v>102</v>
      </c>
      <c r="F403" s="10" t="s">
        <v>28</v>
      </c>
      <c r="G403" s="10">
        <v>2</v>
      </c>
      <c r="H403" s="42"/>
    </row>
    <row r="404" spans="1:8" x14ac:dyDescent="0.25">
      <c r="A404" s="1">
        <v>403</v>
      </c>
      <c r="B404" s="10"/>
      <c r="C404" s="21"/>
      <c r="D404" s="37" t="str">
        <f>HYPERLINK("http://www.rsolie.net/Music_for_young_string_players/folksong_and_folk-dance_arrangements/Go_Tell_Aunt_Rudy.MUS","Go Tell Aunt Rudy")</f>
        <v>Go Tell Aunt Rudy</v>
      </c>
      <c r="E404" s="10" t="s">
        <v>102</v>
      </c>
      <c r="F404" s="10" t="s">
        <v>56</v>
      </c>
      <c r="G404" s="10">
        <v>1</v>
      </c>
      <c r="H404" s="42"/>
    </row>
    <row r="405" spans="1:8" x14ac:dyDescent="0.25">
      <c r="A405" s="1">
        <v>404</v>
      </c>
      <c r="B405" s="10"/>
      <c r="C405" s="21"/>
      <c r="D405" s="37" t="str">
        <f>HYPERLINK("http://www.rsolie.net/Music_for_young_string_players/folksong_and_folk-dance_arrangements/Ground_Hog.MUS","Ground Hog")</f>
        <v>Ground Hog</v>
      </c>
      <c r="E405" s="10" t="s">
        <v>102</v>
      </c>
      <c r="F405" s="10" t="s">
        <v>28</v>
      </c>
      <c r="G405" s="10">
        <v>2</v>
      </c>
      <c r="H405" s="42"/>
    </row>
    <row r="406" spans="1:8" x14ac:dyDescent="0.25">
      <c r="A406" s="1">
        <v>405</v>
      </c>
      <c r="B406" s="10"/>
      <c r="C406" s="21"/>
      <c r="D406" s="37" t="str">
        <f>HYPERLINK("http://www.rsolie.net/Music_for_young_string_players/folksong_and_folk-dance_arrangements/Home_on_the_Range,_vn-kbd.MUS","Home on the Range, vn-kbd")</f>
        <v>Home on the Range, vn-kbd</v>
      </c>
      <c r="E406" s="10" t="s">
        <v>104</v>
      </c>
      <c r="F406" s="10" t="s">
        <v>65</v>
      </c>
      <c r="G406" s="10">
        <v>2</v>
      </c>
      <c r="H406" s="42"/>
    </row>
    <row r="407" spans="1:8" x14ac:dyDescent="0.25">
      <c r="A407" s="1">
        <v>406</v>
      </c>
      <c r="B407" s="10"/>
      <c r="C407" s="21"/>
      <c r="D407" s="37" t="str">
        <f>HYPERLINK("http://www.rsolie.net/Music_for_young_string_players/folksong_and_folk-dance_arrangements/I_Ride_an_Old_Paint.MUS","I Ride an Old Paint")</f>
        <v>I Ride an Old Paint</v>
      </c>
      <c r="E407" s="10" t="s">
        <v>102</v>
      </c>
      <c r="F407" s="10" t="s">
        <v>37</v>
      </c>
      <c r="G407" s="10">
        <v>2</v>
      </c>
      <c r="H407" s="42"/>
    </row>
    <row r="408" spans="1:8" x14ac:dyDescent="0.25">
      <c r="A408" s="1">
        <v>407</v>
      </c>
      <c r="B408" s="10"/>
      <c r="C408" s="21"/>
      <c r="D408" s="37" t="str">
        <f>HYPERLINK("http://www.rsolie.net/Music_for_young_string_players/folksong_and_folk-dance_arrangements/I_Ride_an_Old_Paint,_vc-kbd.MUS","I Ride an Old Paint, vc-kbd")</f>
        <v>I Ride an Old Paint, vc-kbd</v>
      </c>
      <c r="E408" s="10" t="s">
        <v>104</v>
      </c>
      <c r="F408" s="10" t="s">
        <v>176</v>
      </c>
      <c r="G408" s="10">
        <v>2</v>
      </c>
      <c r="H408" s="42"/>
    </row>
    <row r="409" spans="1:8" x14ac:dyDescent="0.25">
      <c r="A409" s="1">
        <v>408</v>
      </c>
      <c r="B409" s="10"/>
      <c r="C409" s="21"/>
      <c r="D409" s="37" t="str">
        <f>HYPERLINK("http://www.rsolie.net/Music_for_young_string_players/folksong_and_folk-dance_arrangements/If_He'd_Be_a_Buckaroo.MUS","If He'd Be a Buckaroo")</f>
        <v>If He'd Be a Buckaroo</v>
      </c>
      <c r="E409" s="10" t="s">
        <v>102</v>
      </c>
      <c r="F409" s="10" t="s">
        <v>43</v>
      </c>
      <c r="G409" s="10">
        <v>3</v>
      </c>
      <c r="H409" s="42"/>
    </row>
    <row r="410" spans="1:8" x14ac:dyDescent="0.25">
      <c r="A410" s="1">
        <v>409</v>
      </c>
      <c r="B410" s="10"/>
      <c r="C410" s="21"/>
      <c r="D410" s="37" t="str">
        <f>HYPERLINK("http://www.rsolie.net/Music_for_young_string_players/folksong_and_folk-dance_arrangements/Jump_Down,_Turn_Around.MUS","Jump Down, Turn Around")</f>
        <v>Jump Down, Turn Around</v>
      </c>
      <c r="E410" s="10" t="s">
        <v>102</v>
      </c>
      <c r="F410" s="10" t="s">
        <v>56</v>
      </c>
      <c r="G410" s="10">
        <v>1</v>
      </c>
      <c r="H410" s="42"/>
    </row>
    <row r="411" spans="1:8" x14ac:dyDescent="0.25">
      <c r="A411" s="1">
        <v>410</v>
      </c>
      <c r="B411" s="10"/>
      <c r="C411" s="21"/>
      <c r="D411" s="37" t="str">
        <f>HYPERLINK("http://www.rsolie.net/Music_for_young_string_players/folksong_and_folk-dance_arrangements/Marching_Ants.MUS","Marching Ants")</f>
        <v>Marching Ants</v>
      </c>
      <c r="E411" s="10" t="s">
        <v>102</v>
      </c>
      <c r="F411" s="10" t="s">
        <v>56</v>
      </c>
      <c r="G411" s="10">
        <v>2</v>
      </c>
      <c r="H411" s="42"/>
    </row>
    <row r="412" spans="1:8" x14ac:dyDescent="0.25">
      <c r="A412" s="1">
        <v>411</v>
      </c>
      <c r="B412" s="10"/>
      <c r="C412" s="21"/>
      <c r="D412" s="37" t="str">
        <f>HYPERLINK("http://www.rsolie.net/Music_for_young_string_players/folksong_and_folk-dance_arrangements/Mary_Had_a_Little_Lambchop.MUS","Mary Had a Little Lambchop")</f>
        <v>Mary Had a Little Lambchop</v>
      </c>
      <c r="E412" s="10" t="s">
        <v>102</v>
      </c>
      <c r="F412" s="10" t="s">
        <v>56</v>
      </c>
      <c r="G412" s="10">
        <v>1</v>
      </c>
      <c r="H412" s="42"/>
    </row>
    <row r="413" spans="1:8" x14ac:dyDescent="0.25">
      <c r="A413" s="1">
        <v>412</v>
      </c>
      <c r="B413" s="10"/>
      <c r="C413" s="21"/>
      <c r="D413" s="37" t="str">
        <f>HYPERLINK("http://www.rsolie.net/Music_for_young_string_players/folksong_and_folk-dance_arrangements/O_Susanna.MUS","O Susanna")</f>
        <v>O Susanna</v>
      </c>
      <c r="E413" s="10" t="s">
        <v>102</v>
      </c>
      <c r="F413" s="10" t="s">
        <v>28</v>
      </c>
      <c r="G413" s="10">
        <v>2</v>
      </c>
      <c r="H413" s="42"/>
    </row>
    <row r="414" spans="1:8" x14ac:dyDescent="0.25">
      <c r="A414" s="1">
        <v>413</v>
      </c>
      <c r="B414" s="10"/>
      <c r="C414" s="21"/>
      <c r="D414" s="37" t="str">
        <f>HYPERLINK("http://www.rsolie.net/Music_for_young_string_players/folksong_and_folk-dance_arrangements/O_Susanna,_vn-pf.MUS","O Susanna, vn-pf")</f>
        <v>O Susanna, vn-pf</v>
      </c>
      <c r="E414" s="10" t="s">
        <v>104</v>
      </c>
      <c r="F414" s="10" t="s">
        <v>65</v>
      </c>
      <c r="G414" s="10">
        <v>2</v>
      </c>
      <c r="H414" s="42"/>
    </row>
    <row r="415" spans="1:8" x14ac:dyDescent="0.25">
      <c r="A415" s="1">
        <v>414</v>
      </c>
      <c r="B415" s="10"/>
      <c r="C415" s="21"/>
      <c r="D415" s="37" t="str">
        <f>HYPERLINK("http://www.rsolie.net/Music_for_young_string_players/folksong_and_folk-dance_arrangements/Old_Dan_Tucker.MUS","Old Dan Tucker")</f>
        <v>Old Dan Tucker</v>
      </c>
      <c r="E415" s="10" t="s">
        <v>102</v>
      </c>
      <c r="F415" s="10" t="s">
        <v>28</v>
      </c>
      <c r="G415" s="10">
        <v>2</v>
      </c>
      <c r="H415" s="42"/>
    </row>
    <row r="416" spans="1:8" x14ac:dyDescent="0.25">
      <c r="A416" s="1">
        <v>415</v>
      </c>
      <c r="B416" s="10"/>
      <c r="C416" s="21"/>
      <c r="D416" s="37" t="str">
        <f>HYPERLINK("http://www.rsolie.net/Music_for_young_string_players/folksong_and_folk-dance_arrangements/Old_Joe_Clark.MUS","Old Joe Clark")</f>
        <v>Old Joe Clark</v>
      </c>
      <c r="E416" s="10" t="s">
        <v>102</v>
      </c>
      <c r="F416" s="10" t="s">
        <v>37</v>
      </c>
      <c r="G416" s="10">
        <v>4</v>
      </c>
      <c r="H416" s="42"/>
    </row>
    <row r="417" spans="1:8" x14ac:dyDescent="0.25">
      <c r="A417" s="1">
        <v>416</v>
      </c>
      <c r="B417" s="10"/>
      <c r="C417" s="21"/>
      <c r="D417" s="37" t="str">
        <f>HYPERLINK("http://www.rsolie.net/Music_for_young_string_players/folksong_and_folk-dance_arrangements/Old_MacDonald.MUS","Old MacDonald")</f>
        <v>Old MacDonald</v>
      </c>
      <c r="E417" s="10" t="s">
        <v>102</v>
      </c>
      <c r="F417" s="10" t="s">
        <v>56</v>
      </c>
      <c r="G417" s="10">
        <v>1</v>
      </c>
      <c r="H417" s="42"/>
    </row>
    <row r="418" spans="1:8" x14ac:dyDescent="0.25">
      <c r="A418" s="1">
        <v>417</v>
      </c>
      <c r="B418" s="10"/>
      <c r="C418" s="21"/>
      <c r="D418" s="37" t="str">
        <f>HYPERLINK("http://www.rsolie.net/Music_for_young_string_players/folksong_and_folk-dance_arrangements/Oleanna,_va-pf.MUS","Oleanna, va-pf")</f>
        <v>Oleanna, va-pf</v>
      </c>
      <c r="E418" s="10" t="s">
        <v>104</v>
      </c>
      <c r="F418" s="10" t="s">
        <v>175</v>
      </c>
      <c r="G418" s="10">
        <v>2</v>
      </c>
      <c r="H418" s="42"/>
    </row>
    <row r="419" spans="1:8" x14ac:dyDescent="0.25">
      <c r="A419" s="1">
        <v>418</v>
      </c>
      <c r="B419" s="2"/>
      <c r="C419" s="22"/>
      <c r="D419" s="37" t="str">
        <f>HYPERLINK("http://www.rsolie.net/Music_for_young_string_players/folksong_and_folk-dance_arrangements/Piney_Brown_Blues.MUS","Piney Brown Blues")</f>
        <v>Piney Brown Blues</v>
      </c>
      <c r="E419" s="10" t="s">
        <v>102</v>
      </c>
      <c r="F419" s="10" t="s">
        <v>28</v>
      </c>
      <c r="G419" s="10">
        <v>3</v>
      </c>
      <c r="H419" s="42"/>
    </row>
    <row r="420" spans="1:8" x14ac:dyDescent="0.25">
      <c r="A420" s="1">
        <v>419</v>
      </c>
      <c r="B420" s="10"/>
      <c r="C420" s="21"/>
      <c r="D420" s="37" t="str">
        <f>HYPERLINK("http://www.rsolie.net/Music_for_young_string_players/folksong_and_folk-dance_arrangements/Polly_Wolly_Doodle.MUS","Polly Wolly Doodle")</f>
        <v>Polly Wolly Doodle</v>
      </c>
      <c r="E420" s="10" t="s">
        <v>102</v>
      </c>
      <c r="F420" s="10" t="s">
        <v>28</v>
      </c>
      <c r="G420" s="10">
        <v>2</v>
      </c>
      <c r="H420" s="42"/>
    </row>
    <row r="421" spans="1:8" x14ac:dyDescent="0.25">
      <c r="A421" s="1">
        <v>420</v>
      </c>
      <c r="B421" s="10"/>
      <c r="C421" s="21"/>
      <c r="D421" s="37" t="str">
        <f>HYPERLINK("http://www.rsolie.net/Music_for_young_string_players/folksong_and_folk-dance_arrangements/Polly_Wolly_Doodle,_vn-pf.mus","Polly Wolly Doodle, vn-pf")</f>
        <v>Polly Wolly Doodle, vn-pf</v>
      </c>
      <c r="E421" s="10" t="s">
        <v>104</v>
      </c>
      <c r="F421" s="10" t="s">
        <v>65</v>
      </c>
      <c r="G421" s="10">
        <v>2</v>
      </c>
      <c r="H421" s="42"/>
    </row>
    <row r="422" spans="1:8" x14ac:dyDescent="0.25">
      <c r="A422" s="1">
        <v>421</v>
      </c>
      <c r="B422" s="10"/>
      <c r="C422" s="21"/>
      <c r="D422" s="37" t="str">
        <f>HYPERLINK("http://www.rsolie.net/Music_for_young_string_players/folksong_and_folk-dance_arrangements/Pretty_Saro.MUS","Pretty Saro")</f>
        <v>Pretty Saro</v>
      </c>
      <c r="E422" s="10" t="s">
        <v>102</v>
      </c>
      <c r="F422" s="10" t="s">
        <v>28</v>
      </c>
      <c r="G422" s="10">
        <v>2</v>
      </c>
      <c r="H422" s="42"/>
    </row>
    <row r="423" spans="1:8" x14ac:dyDescent="0.25">
      <c r="A423" s="1">
        <v>422</v>
      </c>
      <c r="B423" s="10"/>
      <c r="C423" s="21"/>
      <c r="D423" s="37" t="str">
        <f>HYPERLINK("http://www.rsolie.net/Music_for_young_string_players/folksong_and_folk-dance_arrangements/She'll_Be_Comin'_'Round_the_Mountain.MUS","She'll Be Comin' 'Round the Mountain")</f>
        <v>She'll Be Comin' 'Round the Mountain</v>
      </c>
      <c r="E423" s="10" t="s">
        <v>102</v>
      </c>
      <c r="F423" s="10" t="s">
        <v>28</v>
      </c>
      <c r="G423" s="10">
        <v>2</v>
      </c>
      <c r="H423" s="42"/>
    </row>
    <row r="424" spans="1:8" x14ac:dyDescent="0.25">
      <c r="A424" s="1">
        <v>423</v>
      </c>
      <c r="B424" s="10"/>
      <c r="C424" s="21"/>
      <c r="D424" s="37" t="str">
        <f>HYPERLINK("http://www.rsolie.net/Music_for_young_string_players/folksong_and_folk-dance_arrangements/Shenandoah.MUS","Shenandoah")</f>
        <v>Shenandoah</v>
      </c>
      <c r="E424" s="10" t="s">
        <v>102</v>
      </c>
      <c r="F424" s="10" t="s">
        <v>28</v>
      </c>
      <c r="G424" s="10">
        <v>3</v>
      </c>
      <c r="H424" s="42"/>
    </row>
    <row r="425" spans="1:8" x14ac:dyDescent="0.25">
      <c r="A425" s="1">
        <v>424</v>
      </c>
      <c r="B425" s="10"/>
      <c r="C425" s="21"/>
      <c r="D425" s="37" t="str">
        <f>HYPERLINK("http://www.rsolie.net/Music_for_young_string_players/folksong_and_folk-dance_arrangements/Shortnin'_Bread.MUS","Shortnin' Bread")</f>
        <v>Shortnin' Bread</v>
      </c>
      <c r="E425" s="10" t="s">
        <v>102</v>
      </c>
      <c r="F425" s="10" t="s">
        <v>56</v>
      </c>
      <c r="G425" s="10">
        <v>1</v>
      </c>
      <c r="H425" s="42"/>
    </row>
    <row r="426" spans="1:8" x14ac:dyDescent="0.25">
      <c r="A426" s="1">
        <v>425</v>
      </c>
      <c r="B426" s="10"/>
      <c r="C426" s="21"/>
      <c r="D426" s="37" t="str">
        <f>HYPERLINK("http://www.rsolie.net/Music_for_young_string_players/folksong_and_folk-dance_arrangements/Shrimp_Boats.MUS","Shrimp Boats")</f>
        <v>Shrimp Boats</v>
      </c>
      <c r="E426" s="10" t="s">
        <v>103</v>
      </c>
      <c r="F426" s="10" t="s">
        <v>55</v>
      </c>
      <c r="G426" s="10">
        <v>2</v>
      </c>
      <c r="H426" s="42"/>
    </row>
    <row r="427" spans="1:8" x14ac:dyDescent="0.25">
      <c r="A427" s="1">
        <v>426</v>
      </c>
      <c r="B427" s="10"/>
      <c r="C427" s="21"/>
      <c r="D427" s="37" t="str">
        <f>HYPERLINK("http://www.rsolie.net/Music_for_young_string_players/folksong_and_folk-dance_arrangements/Skip_to_My_Lou,_vn-pf.MUS","Skip to My Lou, vn-pf")</f>
        <v>Skip to My Lou, vn-pf</v>
      </c>
      <c r="E427" s="10" t="s">
        <v>104</v>
      </c>
      <c r="F427" s="10" t="s">
        <v>65</v>
      </c>
      <c r="G427" s="10">
        <v>2</v>
      </c>
      <c r="H427" s="42"/>
    </row>
    <row r="428" spans="1:8" x14ac:dyDescent="0.25">
      <c r="A428" s="1">
        <v>427</v>
      </c>
      <c r="B428" s="10"/>
      <c r="C428" s="21"/>
      <c r="D428" s="37" t="str">
        <f>HYPERLINK("http://www.rsolie.net/Music_for_young_string_players/folksong_and_folk-dance_arrangements/Stinky's_Blues.MUS","Stinky's Blues")</f>
        <v>Stinky's Blues</v>
      </c>
      <c r="E428" s="10" t="s">
        <v>103</v>
      </c>
      <c r="F428" s="10" t="s">
        <v>57</v>
      </c>
      <c r="G428" s="10">
        <v>4</v>
      </c>
      <c r="H428" s="42"/>
    </row>
    <row r="429" spans="1:8" x14ac:dyDescent="0.25">
      <c r="A429" s="1">
        <v>428</v>
      </c>
      <c r="B429" s="10"/>
      <c r="C429" s="21"/>
      <c r="D429" s="37" t="str">
        <f>HYPERLINK("http://www.rsolie.net/Music_for_young_string_players/folksong_and_folk-dance_arrangements/Sweet_Betsy_from_Pike,_vn-pf.MUS","Sweet Betsy from Pike, vn-pf")</f>
        <v>Sweet Betsy from Pike, vn-pf</v>
      </c>
      <c r="E429" s="10" t="s">
        <v>104</v>
      </c>
      <c r="F429" s="10" t="s">
        <v>65</v>
      </c>
      <c r="G429" s="10">
        <v>2</v>
      </c>
      <c r="H429" s="42"/>
    </row>
    <row r="430" spans="1:8" x14ac:dyDescent="0.25">
      <c r="A430" s="1">
        <v>429</v>
      </c>
      <c r="B430" s="10"/>
      <c r="C430" s="21"/>
      <c r="D430" s="37" t="str">
        <f>HYPERLINK("http://www.rsolie.net/Music_for_young_string_players/folksong_and_folk-dance_arrangements/The_Streets_of_Laredo,_vn-pf.MUS","The Streets of Laredo, vn-pf")</f>
        <v>The Streets of Laredo, vn-pf</v>
      </c>
      <c r="E430" s="10" t="s">
        <v>104</v>
      </c>
      <c r="F430" s="10" t="s">
        <v>65</v>
      </c>
      <c r="G430" s="10">
        <v>2</v>
      </c>
      <c r="H430" s="42"/>
    </row>
    <row r="431" spans="1:8" x14ac:dyDescent="0.25">
      <c r="A431" s="1">
        <v>430</v>
      </c>
      <c r="B431" s="10"/>
      <c r="C431" s="21"/>
      <c r="D431" s="37" t="str">
        <f>HYPERLINK("http://www.rsolie.net/Music_for_young_string_players/folksong_and_folk-dance_arrangements/There's_a_Hole_in_the_Bucket.MUS","There's a Hole in the Bucket")</f>
        <v>There's a Hole in the Bucket</v>
      </c>
      <c r="E431" s="10" t="s">
        <v>102</v>
      </c>
      <c r="F431" s="10" t="s">
        <v>55</v>
      </c>
      <c r="G431" s="10">
        <v>2</v>
      </c>
      <c r="H431" s="42"/>
    </row>
    <row r="432" spans="1:8" x14ac:dyDescent="0.25">
      <c r="A432" s="1">
        <v>431</v>
      </c>
      <c r="B432" s="10"/>
      <c r="C432" s="21"/>
      <c r="D432" s="37" t="str">
        <f>HYPERLINK("http://www.rsolie.net/Music_for_young_string_players/folksong_and_folk-dance_arrangements/Waltzing_Cowboys.MUS","Waltzing Cowboys")</f>
        <v>Waltzing Cowboys</v>
      </c>
      <c r="E432" s="10" t="s">
        <v>102</v>
      </c>
      <c r="F432" s="10" t="s">
        <v>28</v>
      </c>
      <c r="G432" s="10">
        <v>3</v>
      </c>
      <c r="H432" s="42"/>
    </row>
    <row r="433" spans="1:8" x14ac:dyDescent="0.25">
      <c r="A433" s="1">
        <v>432</v>
      </c>
      <c r="B433" s="10"/>
      <c r="C433" s="20" t="s">
        <v>15</v>
      </c>
      <c r="D433" s="37" t="str">
        <f>HYPERLINK("http://www.rsolie.net/Music_for_young_string_players/folksong_and_folk-dance_arrangements/Two_English_Folksongs,_va-pf.MUS","Two English Folksongs, va-pf")</f>
        <v>Two English Folksongs, va-pf</v>
      </c>
      <c r="E433" s="10" t="s">
        <v>104</v>
      </c>
      <c r="F433" s="10" t="s">
        <v>175</v>
      </c>
      <c r="G433" s="10">
        <v>2</v>
      </c>
      <c r="H433" s="42"/>
    </row>
    <row r="434" spans="1:8" x14ac:dyDescent="0.25">
      <c r="A434" s="1">
        <v>433</v>
      </c>
      <c r="B434" s="10"/>
      <c r="C434" s="21"/>
      <c r="D434" s="37" t="str">
        <f>HYPERLINK("http://www.rsolie.net/Music_for_young_string_players/folksong_and_folk-dance_arrangements/Two_English_Folksongs,_vn-vc.MUS","Two English Folksongs, vn-vc")</f>
        <v>Two English Folksongs, vn-vc</v>
      </c>
      <c r="E434" s="10" t="s">
        <v>104</v>
      </c>
      <c r="F434" s="10" t="s">
        <v>55</v>
      </c>
      <c r="G434" s="10">
        <v>3</v>
      </c>
      <c r="H434" s="42"/>
    </row>
    <row r="435" spans="1:8" x14ac:dyDescent="0.25">
      <c r="A435" s="1">
        <v>434</v>
      </c>
      <c r="B435" s="10"/>
      <c r="C435" s="21"/>
      <c r="D435" s="37" t="str">
        <f>HYPERLINK("http://www.rsolie.net/Music_for_young_string_players/folksong_and_folk-dance_arrangements/Two_Irish_Songs,_vn-pf.MUS","Two Irish Songs, vn-pf")</f>
        <v>Two Irish Songs, vn-pf</v>
      </c>
      <c r="E435" s="10" t="s">
        <v>104</v>
      </c>
      <c r="F435" s="10" t="s">
        <v>65</v>
      </c>
      <c r="G435" s="10">
        <v>3</v>
      </c>
      <c r="H435" s="42"/>
    </row>
    <row r="436" spans="1:8" x14ac:dyDescent="0.25">
      <c r="A436" s="1">
        <v>435</v>
      </c>
      <c r="B436" s="10"/>
      <c r="C436" s="21"/>
      <c r="D436" s="37" t="str">
        <f>HYPERLINK("http://www.rsolie.net/Music_for_young_string_players/folksong_and_folk-dance_arrangements/Three_Traditional_Welsh_Songs.MUS","Three Traditional Welsh Songs")</f>
        <v>Three Traditional Welsh Songs</v>
      </c>
      <c r="E436" s="10" t="s">
        <v>102</v>
      </c>
      <c r="F436" s="10" t="s">
        <v>58</v>
      </c>
      <c r="G436" s="10">
        <v>3</v>
      </c>
      <c r="H436" s="42"/>
    </row>
    <row r="437" spans="1:8" x14ac:dyDescent="0.25">
      <c r="A437" s="1">
        <v>436</v>
      </c>
      <c r="B437" s="10"/>
      <c r="C437" s="21"/>
      <c r="D437" s="37" t="str">
        <f>HYPERLINK("http://www.rsolie.net/Music_for_young_string_players/folksong_and_folk-dance_arrangements/Four_Irish-American_Songs.MUS","Four Irish-American Songs")</f>
        <v>Four Irish-American Songs</v>
      </c>
      <c r="E437" s="10" t="s">
        <v>102</v>
      </c>
      <c r="F437" s="10" t="s">
        <v>50</v>
      </c>
      <c r="G437" s="10">
        <v>3</v>
      </c>
      <c r="H437" s="42"/>
    </row>
    <row r="438" spans="1:8" x14ac:dyDescent="0.25">
      <c r="A438" s="1">
        <v>437</v>
      </c>
      <c r="B438" s="10"/>
      <c r="C438" s="21"/>
      <c r="D438" s="37" t="str">
        <f>HYPERLINK("http://www.rsolie.net/Music_for_young_string_players/folksong_and_folk-dance_arrangements/Four_Scots_Folksongs.MUS","Four Scots Folksongs")</f>
        <v>Four Scots Folksongs</v>
      </c>
      <c r="E438" s="10" t="s">
        <v>102</v>
      </c>
      <c r="F438" s="10" t="s">
        <v>58</v>
      </c>
      <c r="G438" s="10">
        <v>3</v>
      </c>
      <c r="H438" s="42"/>
    </row>
    <row r="439" spans="1:8" x14ac:dyDescent="0.25">
      <c r="A439" s="1">
        <v>438</v>
      </c>
      <c r="B439" s="10"/>
      <c r="C439" s="21"/>
      <c r="D439" s="37" t="str">
        <f>HYPERLINK("http://www.rsolie.net/Music_for_young_string_players/folksong_and_folk-dance_arrangements/Five_English_Folksongs.MUS","Five English Folksongs")</f>
        <v>Five English Folksongs</v>
      </c>
      <c r="E439" s="10" t="s">
        <v>102</v>
      </c>
      <c r="F439" s="10" t="s">
        <v>58</v>
      </c>
      <c r="G439" s="10">
        <v>3</v>
      </c>
      <c r="H439" s="42"/>
    </row>
    <row r="440" spans="1:8" x14ac:dyDescent="0.25">
      <c r="A440" s="1">
        <v>439</v>
      </c>
      <c r="B440" s="10"/>
      <c r="C440" s="21"/>
      <c r="D440" s="37" t="str">
        <f>HYPERLINK("http://www.rsolie.net/Music_for_young_string_players/folksong_and_folk-dance_arrangements/Six_English_Folksongs.MUS","Six English Folksongs")</f>
        <v>Six English Folksongs</v>
      </c>
      <c r="E440" s="10" t="s">
        <v>102</v>
      </c>
      <c r="F440" s="10" t="s">
        <v>59</v>
      </c>
      <c r="G440" s="10">
        <v>3</v>
      </c>
      <c r="H440" s="42"/>
    </row>
    <row r="441" spans="1:8" x14ac:dyDescent="0.25">
      <c r="A441" s="1">
        <v>440</v>
      </c>
      <c r="B441" s="10"/>
      <c r="C441" s="21"/>
      <c r="D441" s="37" t="str">
        <f>HYPERLINK("http://www.rsolie.net/Music_for_young_string_players/folksong_and_folk-dance_arrangements/Seven_Irish_Traditional_Songs.MUS","Seven Irish Traditional Songs")</f>
        <v>Seven Irish Traditional Songs</v>
      </c>
      <c r="E441" s="10" t="s">
        <v>102</v>
      </c>
      <c r="F441" s="10" t="s">
        <v>50</v>
      </c>
      <c r="G441" s="10">
        <v>3</v>
      </c>
      <c r="H441" s="42"/>
    </row>
    <row r="442" spans="1:8" x14ac:dyDescent="0.25">
      <c r="A442" s="1">
        <v>441</v>
      </c>
      <c r="B442" s="2"/>
      <c r="C442" s="22"/>
      <c r="D442" s="37" t="str">
        <f>HYPERLINK("http://www.rsolie.net/Music_for_young_string_players/folksong_and_folk-dance_arrangements/Ar_Hyd_y_Nos.MUS","Ar Hyd y Nos")</f>
        <v>Ar Hyd y Nos</v>
      </c>
      <c r="E442" s="10" t="s">
        <v>102</v>
      </c>
      <c r="F442" s="10" t="s">
        <v>28</v>
      </c>
      <c r="G442" s="10">
        <v>2</v>
      </c>
      <c r="H442" s="42"/>
    </row>
    <row r="443" spans="1:8" x14ac:dyDescent="0.25">
      <c r="A443" s="1">
        <v>442</v>
      </c>
      <c r="B443" s="10"/>
      <c r="C443" s="21"/>
      <c r="D443" s="37" t="str">
        <f>HYPERLINK("http://www.rsolie.net/Music_for_young_string_players/folksong_and_folk-dance_arrangements/Blow_the_Man_Down.MUS","Blow the Man Down")</f>
        <v>Blow the Man Down</v>
      </c>
      <c r="E443" s="10" t="s">
        <v>102</v>
      </c>
      <c r="F443" s="10" t="s">
        <v>28</v>
      </c>
      <c r="G443" s="10">
        <v>2</v>
      </c>
      <c r="H443" s="42"/>
    </row>
    <row r="444" spans="1:8" x14ac:dyDescent="0.25">
      <c r="A444" s="1">
        <v>443</v>
      </c>
      <c r="B444" s="10"/>
      <c r="C444" s="21"/>
      <c r="D444" s="37" t="str">
        <f>HYPERLINK("http://www.rsolie.net/Music_for_young_string_players/folksong_and_folk-dance_arrangements/Blow_Ye_Winds_in_the_Morning.MUS","Blow Ye Winds in the Morning")</f>
        <v>Blow Ye Winds in the Morning</v>
      </c>
      <c r="E444" s="10" t="s">
        <v>102</v>
      </c>
      <c r="F444" s="10" t="s">
        <v>50</v>
      </c>
      <c r="G444" s="10">
        <v>3</v>
      </c>
      <c r="H444" s="42"/>
    </row>
    <row r="445" spans="1:8" x14ac:dyDescent="0.25">
      <c r="A445" s="1">
        <v>444</v>
      </c>
      <c r="B445" s="10"/>
      <c r="C445" s="21"/>
      <c r="D445" s="37" t="str">
        <f>HYPERLINK("http://www.rsolie.net/Music_for_young_string_players/folksong_and_folk-dance_arrangements/Bonny_Portmore,_vn-pf.MUS","Bonny Portmore, vn-pf")</f>
        <v>Bonny Portmore, vn-pf</v>
      </c>
      <c r="E445" s="10" t="s">
        <v>104</v>
      </c>
      <c r="F445" s="10" t="s">
        <v>65</v>
      </c>
      <c r="G445" s="10">
        <v>3</v>
      </c>
      <c r="H445" s="42"/>
    </row>
    <row r="446" spans="1:8" x14ac:dyDescent="0.25">
      <c r="A446" s="1">
        <v>445</v>
      </c>
      <c r="B446" s="10"/>
      <c r="C446" s="21"/>
      <c r="D446" s="37" t="str">
        <f>HYPERLINK("http://www.rsolie.net/Music_for_young_string_players/folksong_and_folk-dance_arrangements/Down_By_the_Sally_Gardens,_vn-pf.MUS","Down By the Sally Gardens, vn-pf")</f>
        <v>Down By the Sally Gardens, vn-pf</v>
      </c>
      <c r="E446" s="10" t="s">
        <v>104</v>
      </c>
      <c r="F446" s="10" t="s">
        <v>65</v>
      </c>
      <c r="G446" s="10">
        <v>2</v>
      </c>
      <c r="H446" s="42"/>
    </row>
    <row r="447" spans="1:8" x14ac:dyDescent="0.25">
      <c r="A447" s="1">
        <v>446</v>
      </c>
      <c r="B447" s="10"/>
      <c r="C447" s="21"/>
      <c r="D447" s="37" t="str">
        <f>HYPERLINK("http://www.rsolie.net/Music_for_young_string_players/folksong_and_folk-dance_arrangements/Lavender_Blues.MUS","Lavender Blues")</f>
        <v>Lavender Blues</v>
      </c>
      <c r="E447" s="10" t="s">
        <v>102</v>
      </c>
      <c r="F447" s="10" t="s">
        <v>56</v>
      </c>
      <c r="G447" s="10">
        <v>1</v>
      </c>
      <c r="H447" s="42"/>
    </row>
    <row r="448" spans="1:8" x14ac:dyDescent="0.25">
      <c r="A448" s="1">
        <v>447</v>
      </c>
      <c r="B448" s="10"/>
      <c r="C448" s="21"/>
      <c r="D448" s="37" t="str">
        <f>HYPERLINK("http://www.rsolie.net/Music_for_young_string_players/folksong_and_folk-dance_arrangements/Loch_Lomond,_vn-pf.MUS","Loch Lomond, vn-pf")</f>
        <v>Loch Lomond, vn-pf</v>
      </c>
      <c r="E448" s="10" t="s">
        <v>104</v>
      </c>
      <c r="F448" s="10" t="s">
        <v>65</v>
      </c>
      <c r="G448" s="10">
        <v>3</v>
      </c>
      <c r="H448" s="42"/>
    </row>
    <row r="449" spans="1:8" x14ac:dyDescent="0.25">
      <c r="A449" s="1">
        <v>448</v>
      </c>
      <c r="B449" s="10"/>
      <c r="C449" s="21"/>
      <c r="D449" s="37" t="str">
        <f>HYPERLINK("http://www.rsolie.net/Music_for_young_string_players/folksong_and_folk-dance_arrangements/London_Bridge.MUS","London Bridge")</f>
        <v>London Bridge</v>
      </c>
      <c r="E449" s="10" t="s">
        <v>104</v>
      </c>
      <c r="F449" s="10" t="s">
        <v>150</v>
      </c>
      <c r="G449" s="10">
        <v>1</v>
      </c>
      <c r="H449" s="42"/>
    </row>
    <row r="450" spans="1:8" x14ac:dyDescent="0.25">
      <c r="A450" s="1">
        <v>449</v>
      </c>
      <c r="B450" s="10"/>
      <c r="C450" s="21"/>
      <c r="D450" s="37" t="str">
        <f>HYPERLINK("http://www.rsolie.net/Music_for_young_string_players/folksong_and_folk-dance_arrangements/Lovely_Joan,_va-pf.MUS","Lovely Joan, va-pf")</f>
        <v>Lovely Joan, va-pf</v>
      </c>
      <c r="E450" s="10" t="s">
        <v>104</v>
      </c>
      <c r="F450" s="10" t="s">
        <v>175</v>
      </c>
      <c r="G450" s="10">
        <v>2</v>
      </c>
      <c r="H450" s="42"/>
    </row>
    <row r="451" spans="1:8" x14ac:dyDescent="0.25">
      <c r="A451" s="1">
        <v>450</v>
      </c>
      <c r="B451" s="10"/>
      <c r="C451" s="21"/>
      <c r="D451" s="37" t="str">
        <f>HYPERLINK("http://www.rsolie.net/Music_for_young_string_players/folksong_and_folk-dance_arrangements/Raggle-Taggle_Gypsies,_va-pf.MUS","Raggle-Taggle Gypsies, va-pf")</f>
        <v>Raggle-Taggle Gypsies, va-pf</v>
      </c>
      <c r="E451" s="10" t="s">
        <v>104</v>
      </c>
      <c r="F451" s="10" t="s">
        <v>175</v>
      </c>
      <c r="G451" s="10">
        <v>2</v>
      </c>
      <c r="H451" s="42"/>
    </row>
    <row r="452" spans="1:8" x14ac:dyDescent="0.25">
      <c r="A452" s="1">
        <v>451</v>
      </c>
      <c r="B452" s="10"/>
      <c r="C452" s="21"/>
      <c r="D452" s="37" t="str">
        <f>HYPERLINK("http://www.rsolie.net/Music_for_young_string_players/folksong_and_folk-dance_arrangements/The_Ashgrove,_vn-pf.MUS","The Ashgrove, vn-pf")</f>
        <v>The Ashgrove, vn-pf</v>
      </c>
      <c r="E452" s="10" t="s">
        <v>104</v>
      </c>
      <c r="F452" s="10" t="s">
        <v>65</v>
      </c>
      <c r="G452" s="10">
        <v>2</v>
      </c>
      <c r="H452" s="42"/>
    </row>
    <row r="453" spans="1:8" x14ac:dyDescent="0.25">
      <c r="A453" s="1">
        <v>452</v>
      </c>
      <c r="B453" s="10"/>
      <c r="C453" s="21"/>
      <c r="D453" s="37" t="str">
        <f>HYPERLINK("http://www.rsolie.net/Music_for_young_string_players/folksong_and_folk-dance_arrangements/The_Irish_Washerwoman,_vn-pf.MUS","The Irish Washerwoman, vn-pf")</f>
        <v>The Irish Washerwoman, vn-pf</v>
      </c>
      <c r="E453" s="10" t="s">
        <v>104</v>
      </c>
      <c r="F453" s="10" t="s">
        <v>65</v>
      </c>
      <c r="G453" s="10">
        <v>3</v>
      </c>
      <c r="H453" s="42"/>
    </row>
    <row r="454" spans="1:8" x14ac:dyDescent="0.25">
      <c r="A454" s="1">
        <v>453</v>
      </c>
      <c r="B454" s="10"/>
      <c r="C454" s="21"/>
      <c r="D454" s="37" t="str">
        <f>HYPERLINK("http://www.rsolie.net/Music_for_young_string_players/folksong_and_folk-dance_arrangements/The_Minstrel_Boy.MUS","The Minstrel Boy")</f>
        <v>The Minstrel Boy</v>
      </c>
      <c r="E454" s="10" t="s">
        <v>102</v>
      </c>
      <c r="F454" s="10" t="s">
        <v>28</v>
      </c>
      <c r="G454" s="10">
        <v>3</v>
      </c>
      <c r="H454" s="42"/>
    </row>
    <row r="455" spans="1:8" x14ac:dyDescent="0.25">
      <c r="A455" s="1">
        <v>454</v>
      </c>
      <c r="B455" s="10"/>
      <c r="C455" s="21"/>
      <c r="D455" s="37" t="str">
        <f>HYPERLINK("http://www.rsolie.net/Music_for_young_string_players/folksong_and_folk-dance_arrangements/The_Tailor_and_the_Mouse.MUS","The Tailor and the Mouse")</f>
        <v>The Tailor and the Mouse</v>
      </c>
      <c r="E455" s="10" t="s">
        <v>102</v>
      </c>
      <c r="F455" s="10" t="s">
        <v>58</v>
      </c>
      <c r="G455" s="10">
        <v>3</v>
      </c>
      <c r="H455" s="42"/>
    </row>
    <row r="456" spans="1:8" x14ac:dyDescent="0.25">
      <c r="A456" s="1">
        <v>455</v>
      </c>
      <c r="B456" s="10"/>
      <c r="C456" s="21"/>
      <c r="D456" s="37" t="str">
        <f>HYPERLINK("http://www.rsolie.net/Music_for_young_string_players/folksong_and_folk-dance_arrangements/Waly,_Waly,_va-pf.MUS","Waly, Waly, va-pf")</f>
        <v>Waly, Waly, va-pf</v>
      </c>
      <c r="E456" s="10" t="s">
        <v>104</v>
      </c>
      <c r="F456" s="10" t="s">
        <v>175</v>
      </c>
      <c r="G456" s="10">
        <v>2</v>
      </c>
      <c r="H456" s="42"/>
    </row>
    <row r="457" spans="1:8" x14ac:dyDescent="0.25">
      <c r="A457" s="1">
        <v>456</v>
      </c>
      <c r="B457" s="10"/>
      <c r="C457" s="21"/>
      <c r="D457" s="37" t="str">
        <f>HYPERLINK("http://www.rsolie.net/Music_for_young_string_players/folksong_and_folk-dance_arrangements/What_Shall_We_Do_With_the_Drunken_Sailor.MUS","What Shall We Do With the Drunken Sailor")</f>
        <v>What Shall We Do With the Drunken Sailor</v>
      </c>
      <c r="E457" s="10" t="s">
        <v>102</v>
      </c>
      <c r="F457" s="10" t="s">
        <v>171</v>
      </c>
      <c r="G457" s="10">
        <v>2</v>
      </c>
      <c r="H457" s="42"/>
    </row>
    <row r="458" spans="1:8" x14ac:dyDescent="0.25">
      <c r="A458" s="1">
        <v>457</v>
      </c>
      <c r="B458" s="10"/>
      <c r="C458" s="20" t="s">
        <v>16</v>
      </c>
      <c r="D458" s="37" t="str">
        <f>HYPERLINK("http://www.rsolie.net/Music_for_young_string_players/folksong_and_folk-dance_arrangements/Three_French_Folksongs.MUS","Three French Folksongs")</f>
        <v>Three French Folksongs</v>
      </c>
      <c r="E458" s="10" t="s">
        <v>102</v>
      </c>
      <c r="F458" s="10" t="s">
        <v>58</v>
      </c>
      <c r="G458" s="10">
        <v>2</v>
      </c>
      <c r="H458" s="42"/>
    </row>
    <row r="459" spans="1:8" x14ac:dyDescent="0.25">
      <c r="A459" s="1">
        <v>458</v>
      </c>
      <c r="B459" s="10"/>
      <c r="C459" s="21"/>
      <c r="D459" s="37" t="str">
        <f>HYPERLINK("http://www.rsolie.net/Music_for_young_string_players/folksong_and_folk-dance_arrangements/Au_claire_de_la_lune.MUS","Au claire de la lune")</f>
        <v>Au claire de la lune</v>
      </c>
      <c r="E459" s="10" t="s">
        <v>102</v>
      </c>
      <c r="F459" s="10" t="s">
        <v>56</v>
      </c>
      <c r="G459" s="10">
        <v>1</v>
      </c>
      <c r="H459" s="42"/>
    </row>
    <row r="460" spans="1:8" x14ac:dyDescent="0.25">
      <c r="A460" s="1">
        <v>459</v>
      </c>
      <c r="B460" s="10"/>
      <c r="C460" s="21"/>
      <c r="D460" s="37" t="str">
        <f>HYPERLINK("http://www.rsolie.net/Music_for_young_string_players/folksong_and_folk-dance_arrangements/Frere_Jacques.MUS","Frere Jacques")</f>
        <v>Frere Jacques</v>
      </c>
      <c r="E460" s="10" t="s">
        <v>102</v>
      </c>
      <c r="F460" s="10" t="s">
        <v>28</v>
      </c>
      <c r="G460" s="10">
        <v>1</v>
      </c>
      <c r="H460" s="42"/>
    </row>
    <row r="461" spans="1:8" x14ac:dyDescent="0.25">
      <c r="A461" s="1">
        <v>460</v>
      </c>
      <c r="B461" s="10"/>
      <c r="C461" s="21"/>
      <c r="D461" s="37" t="str">
        <f>HYPERLINK("http://www.rsolie.net/Music_for_young_string_players/folksong_and_folk-dance_arrangements/Sur_le_pont_d'Avignon.MUS","Sur le pont d'Avignon")</f>
        <v>Sur le pont d'Avignon</v>
      </c>
      <c r="E461" s="10" t="s">
        <v>102</v>
      </c>
      <c r="F461" s="10" t="s">
        <v>56</v>
      </c>
      <c r="G461" s="10">
        <v>1</v>
      </c>
      <c r="H461" s="42"/>
    </row>
    <row r="462" spans="1:8" x14ac:dyDescent="0.25">
      <c r="A462" s="1">
        <v>461</v>
      </c>
      <c r="B462" s="10"/>
      <c r="C462" s="21"/>
      <c r="D462" s="37" t="str">
        <f>HYPERLINK("http://www.rsolie.net/Music_for_young_string_players/folksong_and_folk-dance_arrangements/Twinkle.MUS","Twinkle")</f>
        <v>Twinkle</v>
      </c>
      <c r="E462" s="10" t="s">
        <v>102</v>
      </c>
      <c r="F462" s="10" t="s">
        <v>37</v>
      </c>
      <c r="G462" s="10">
        <v>1</v>
      </c>
      <c r="H462" s="42"/>
    </row>
    <row r="463" spans="1:8" x14ac:dyDescent="0.25">
      <c r="A463" s="1">
        <v>462</v>
      </c>
      <c r="B463" s="10"/>
      <c r="C463" s="21"/>
      <c r="D463" s="37" t="str">
        <f>HYPERLINK("http://www.rsolie.net/Music_for_young_string_players/folksong_and_folk-dance_arrangements/Twinkle,_vn-pf.mus","Twinkle, vn-pf")</f>
        <v>Twinkle, vn-pf</v>
      </c>
      <c r="E463" s="10" t="s">
        <v>104</v>
      </c>
      <c r="F463" s="10" t="s">
        <v>65</v>
      </c>
      <c r="G463" s="10">
        <v>1</v>
      </c>
      <c r="H463" s="42"/>
    </row>
    <row r="464" spans="1:8" x14ac:dyDescent="0.25">
      <c r="A464" s="1">
        <v>463</v>
      </c>
      <c r="B464" s="10"/>
      <c r="C464" s="20" t="s">
        <v>17</v>
      </c>
      <c r="D464" s="37" t="str">
        <f>HYPERLINK("http://www.rsolie.net/Music_for_young_string_players/folksong_and_folk-dance_arrangements/Cielito_lindo.MUS","Cielito lindo")</f>
        <v>Cielito lindo</v>
      </c>
      <c r="E464" s="10" t="s">
        <v>102</v>
      </c>
      <c r="F464" s="10" t="s">
        <v>37</v>
      </c>
      <c r="G464" s="10">
        <v>3</v>
      </c>
      <c r="H464" s="42"/>
    </row>
    <row r="465" spans="1:8" x14ac:dyDescent="0.25">
      <c r="A465" s="1">
        <v>464</v>
      </c>
      <c r="B465" s="10"/>
      <c r="C465" s="21"/>
      <c r="D465" s="37" t="str">
        <f>HYPERLINK("http://www.rsolie.net/Music_for_young_string_players/folksong_and_folk-dance_arrangements/Jarabe_Tapatio.MUS","Jarabe Tapatio")</f>
        <v>Jarabe Tapatio</v>
      </c>
      <c r="E465" s="10" t="s">
        <v>102</v>
      </c>
      <c r="F465" s="10" t="s">
        <v>60</v>
      </c>
      <c r="G465" s="10">
        <v>3</v>
      </c>
      <c r="H465" s="42"/>
    </row>
    <row r="466" spans="1:8" x14ac:dyDescent="0.25">
      <c r="A466" s="1">
        <v>465</v>
      </c>
      <c r="B466" s="10"/>
      <c r="C466" s="21"/>
      <c r="D466" s="37" t="str">
        <f>HYPERLINK("http://www.rsolie.net/Music_for_young_string_players/folksong_and_folk-dance_arrangements/Ojos_azules.MUS","Ojos azules")</f>
        <v>Ojos azules</v>
      </c>
      <c r="E466" s="10" t="s">
        <v>102</v>
      </c>
      <c r="F466" s="10" t="s">
        <v>61</v>
      </c>
      <c r="G466" s="10">
        <v>3</v>
      </c>
      <c r="H466" s="42"/>
    </row>
    <row r="467" spans="1:8" x14ac:dyDescent="0.25">
      <c r="A467" s="1">
        <v>466</v>
      </c>
      <c r="B467" s="10"/>
      <c r="C467" s="20" t="s">
        <v>106</v>
      </c>
      <c r="D467" s="37" t="str">
        <f>HYPERLINK("http://www.rsolie.net/Music_for_young_string_players/folksong_and_folk-dance_arrangements/Two_Australian_Songs.MUS","Two Australian Songs")</f>
        <v>Two Australian Songs</v>
      </c>
      <c r="E467" s="10" t="s">
        <v>102</v>
      </c>
      <c r="F467" s="10" t="s">
        <v>50</v>
      </c>
      <c r="G467" s="10">
        <v>4</v>
      </c>
      <c r="H467" s="42"/>
    </row>
    <row r="468" spans="1:8" x14ac:dyDescent="0.25">
      <c r="A468" s="1">
        <v>467</v>
      </c>
      <c r="B468" s="10"/>
      <c r="C468" s="20"/>
      <c r="D468" s="37" t="str">
        <f>HYPERLINK("http://www.rsolie.net/Music_for_young_string_players/folksong_and_folk-dance_arrangements/Numi,_numi.MUS","Numi, numi")</f>
        <v>Numi, numi</v>
      </c>
      <c r="E468" s="10" t="s">
        <v>102</v>
      </c>
      <c r="F468" s="10" t="s">
        <v>56</v>
      </c>
      <c r="G468" s="10">
        <v>2</v>
      </c>
      <c r="H468" s="42"/>
    </row>
    <row r="469" spans="1:8" x14ac:dyDescent="0.25">
      <c r="A469" s="1">
        <v>468</v>
      </c>
      <c r="B469" s="10"/>
      <c r="C469" s="20"/>
      <c r="D469" s="37" t="str">
        <f>HYPERLINK("http://www.rsolie.net/Music_for_young_string_players/folksong_and_folk-dance_arrangements/Sakura,_fl-pf.MUS","Sakura, fl-pf")</f>
        <v>Sakura, fl-pf</v>
      </c>
      <c r="E469" s="10" t="s">
        <v>104</v>
      </c>
      <c r="F469" s="10" t="s">
        <v>149</v>
      </c>
      <c r="G469" s="10">
        <v>3</v>
      </c>
      <c r="H469" s="42"/>
    </row>
    <row r="470" spans="1:8" x14ac:dyDescent="0.25">
      <c r="A470" s="1">
        <v>469</v>
      </c>
      <c r="B470" s="10"/>
      <c r="C470" s="20"/>
      <c r="D470" s="37" t="str">
        <f>HYPERLINK("http://www.rsolie.net/Music_for_young_string_players/folksong_and_folk-dance_arrangements/Songs_to_Melt_Third-Grade_Brains,_vn.MUS","Songs to Melt Third-Grade Brains, vn")</f>
        <v>Songs to Melt Third-Grade Brains, vn</v>
      </c>
      <c r="E470" s="10" t="s">
        <v>104</v>
      </c>
      <c r="F470" s="10" t="s">
        <v>99</v>
      </c>
      <c r="G470" s="10">
        <v>1</v>
      </c>
      <c r="H470" s="42"/>
    </row>
    <row r="471" spans="1:8" x14ac:dyDescent="0.25">
      <c r="A471" s="1">
        <v>470</v>
      </c>
      <c r="B471" s="10"/>
      <c r="C471" s="20"/>
      <c r="D471" s="37" t="str">
        <f>HYPERLINK("http://www.rsolie.net/Music_for_young_string_players/folksong_and_folk-dance_arrangements/Songs_to_Melt_Third-Grade_Brains,_vc.MUS","Songs to Melt Third-Grade Brains, vc")</f>
        <v>Songs to Melt Third-Grade Brains, vc</v>
      </c>
      <c r="E471" s="10" t="s">
        <v>104</v>
      </c>
      <c r="F471" s="10" t="s">
        <v>100</v>
      </c>
      <c r="G471" s="10">
        <v>1</v>
      </c>
      <c r="H471" s="42"/>
    </row>
    <row r="472" spans="1:8" x14ac:dyDescent="0.25">
      <c r="A472" s="1">
        <v>471</v>
      </c>
      <c r="B472" s="7" t="s">
        <v>136</v>
      </c>
      <c r="C472" s="23"/>
      <c r="D472" s="38" t="str">
        <f>HYPERLINK("http://www.rsolie.net/Music_for_young_string_players/American_fiddle/Arkansas_Traveler.MUS","Arkansas Traveler")</f>
        <v>Arkansas Traveler</v>
      </c>
      <c r="E472" s="7" t="s">
        <v>104</v>
      </c>
      <c r="F472" s="7" t="s">
        <v>65</v>
      </c>
      <c r="G472" s="7">
        <v>4</v>
      </c>
      <c r="H472" s="42"/>
    </row>
    <row r="473" spans="1:8" x14ac:dyDescent="0.25">
      <c r="A473" s="1">
        <v>472</v>
      </c>
      <c r="B473" s="7"/>
      <c r="C473" s="23"/>
      <c r="D473" s="38" t="str">
        <f>HYPERLINK("http://www.rsolie.net/Music_for_young_string_players/American_fiddle/Ashokan_Farewell.MUS","Ashokan Farewell")</f>
        <v>Ashokan Farewell</v>
      </c>
      <c r="E473" s="7" t="s">
        <v>104</v>
      </c>
      <c r="F473" s="7" t="s">
        <v>66</v>
      </c>
      <c r="G473" s="7">
        <v>4</v>
      </c>
      <c r="H473" s="42"/>
    </row>
    <row r="474" spans="1:8" x14ac:dyDescent="0.25">
      <c r="A474" s="1">
        <v>473</v>
      </c>
      <c r="B474" s="7"/>
      <c r="C474" s="23"/>
      <c r="D474" s="38" t="str">
        <f>HYPERLINK("http://www.rsolie.net/Music_for_young_string_players/American_fiddle/Boil_That_Cabbage_Down.MUS","Boil That Cabbage Down")</f>
        <v>Boil That Cabbage Down</v>
      </c>
      <c r="E474" s="7" t="s">
        <v>104</v>
      </c>
      <c r="F474" s="7" t="s">
        <v>65</v>
      </c>
      <c r="G474" s="7">
        <v>4</v>
      </c>
      <c r="H474" s="42"/>
    </row>
    <row r="475" spans="1:8" x14ac:dyDescent="0.25">
      <c r="A475" s="1">
        <v>474</v>
      </c>
      <c r="B475" s="7"/>
      <c r="C475" s="23"/>
      <c r="D475" s="38" t="str">
        <f>HYPERLINK("http://www.rsolie.net/Music_for_young_string_players/American_fiddle/Bonaparte's_Retreat_Through_Appalachia.MUS","Bonaparte's Retreat Through Appalachia")</f>
        <v>Bonaparte's Retreat Through Appalachia</v>
      </c>
      <c r="E475" s="7" t="s">
        <v>102</v>
      </c>
      <c r="F475" s="7" t="s">
        <v>37</v>
      </c>
      <c r="G475" s="7">
        <v>4</v>
      </c>
      <c r="H475" s="42"/>
    </row>
    <row r="476" spans="1:8" x14ac:dyDescent="0.25">
      <c r="A476" s="1">
        <v>475</v>
      </c>
      <c r="B476" s="7"/>
      <c r="C476" s="23"/>
      <c r="D476" s="38" t="str">
        <f>HYPERLINK("http://www.rsolie.net/Music_for_young_string_players/American_fiddle/Bonaparte's_Retreat_Through_Appalachia,_vn-kbd.MUS","Bonaparte's Retreat Through Appalachia, vn-kbd")</f>
        <v>Bonaparte's Retreat Through Appalachia, vn-kbd</v>
      </c>
      <c r="E476" s="7" t="s">
        <v>104</v>
      </c>
      <c r="F476" s="7" t="s">
        <v>65</v>
      </c>
      <c r="G476" s="7">
        <v>4</v>
      </c>
      <c r="H476" s="42"/>
    </row>
    <row r="477" spans="1:8" x14ac:dyDescent="0.25">
      <c r="A477" s="1">
        <v>476</v>
      </c>
      <c r="B477" s="7"/>
      <c r="C477" s="23"/>
      <c r="D477" s="38" t="str">
        <f>HYPERLINK("http://www.rsolie.net/Music_for_young_string_players/American_fiddle/Chicken_Reel.MUS","Chicken Reel")</f>
        <v>Chicken Reel</v>
      </c>
      <c r="E477" s="7" t="s">
        <v>104</v>
      </c>
      <c r="F477" s="7" t="s">
        <v>65</v>
      </c>
      <c r="G477" s="7">
        <v>4</v>
      </c>
      <c r="H477" s="42"/>
    </row>
    <row r="478" spans="1:8" x14ac:dyDescent="0.25">
      <c r="A478" s="1">
        <v>477</v>
      </c>
      <c r="B478" s="7"/>
      <c r="C478" s="23"/>
      <c r="D478" s="38" t="str">
        <f>HYPERLINK("http://www.rsolie.net/Music_for_young_string_players/American_fiddle/Cotton-Eyed_Jo.MUS","Cotton-Eyed Jo")</f>
        <v>Cotton-Eyed Jo</v>
      </c>
      <c r="E478" s="7" t="s">
        <v>104</v>
      </c>
      <c r="F478" s="7" t="s">
        <v>65</v>
      </c>
      <c r="G478" s="7">
        <v>5</v>
      </c>
      <c r="H478" s="42"/>
    </row>
    <row r="479" spans="1:8" x14ac:dyDescent="0.25">
      <c r="A479" s="1">
        <v>478</v>
      </c>
      <c r="B479" s="7"/>
      <c r="C479" s="23"/>
      <c r="D479" s="38" t="str">
        <f>HYPERLINK("http://www.rsolie.net/Music_for_young_string_players/American_fiddle/Devil's_Dream.MUS","Devil's Dream")</f>
        <v>Devil's Dream</v>
      </c>
      <c r="E479" s="7" t="s">
        <v>103</v>
      </c>
      <c r="F479" s="7" t="s">
        <v>67</v>
      </c>
      <c r="G479" s="7">
        <v>4</v>
      </c>
      <c r="H479" s="42"/>
    </row>
    <row r="480" spans="1:8" x14ac:dyDescent="0.25">
      <c r="A480" s="1">
        <v>479</v>
      </c>
      <c r="B480" s="7"/>
      <c r="C480" s="23"/>
      <c r="D480" s="38" t="str">
        <f>HYPERLINK("http://www.rsolie.net/Music_for_young_string_players/American_fiddle/Devil's_Dream,_vn-pf.MUS","Devil's Dream, vn-pf")</f>
        <v>Devil's Dream, vn-pf</v>
      </c>
      <c r="E480" s="7" t="s">
        <v>104</v>
      </c>
      <c r="F480" s="7" t="s">
        <v>65</v>
      </c>
      <c r="G480" s="7">
        <v>4</v>
      </c>
      <c r="H480" s="42"/>
    </row>
    <row r="481" spans="1:8" x14ac:dyDescent="0.25">
      <c r="A481" s="1">
        <v>480</v>
      </c>
      <c r="B481" s="7"/>
      <c r="C481" s="23"/>
      <c r="D481" s="38" t="str">
        <f>HYPERLINK("http://www.rsolie.net/Music_for_young_string_players/American_fiddle/Fire_on_the_Mountain.MUS","Fire on the Mountain")</f>
        <v>Fire on the Mountain</v>
      </c>
      <c r="E481" s="7" t="s">
        <v>104</v>
      </c>
      <c r="F481" s="7" t="s">
        <v>65</v>
      </c>
      <c r="G481" s="7">
        <v>4</v>
      </c>
      <c r="H481" s="42"/>
    </row>
    <row r="482" spans="1:8" x14ac:dyDescent="0.25">
      <c r="A482" s="1">
        <v>481</v>
      </c>
      <c r="B482" s="7"/>
      <c r="C482" s="23"/>
      <c r="D482" s="38" t="str">
        <f>HYPERLINK("http://www.rsolie.net/Music_for_young_string_players/American_fiddle/Miss_McLeod's_Reel.MUS","Miss McLeod's Reel")</f>
        <v>Miss McLeod's Reel</v>
      </c>
      <c r="E482" s="7" t="s">
        <v>104</v>
      </c>
      <c r="F482" s="7" t="s">
        <v>66</v>
      </c>
      <c r="G482" s="7">
        <v>4</v>
      </c>
      <c r="H482" s="42"/>
    </row>
    <row r="483" spans="1:8" x14ac:dyDescent="0.25">
      <c r="A483" s="1">
        <v>482</v>
      </c>
      <c r="B483" s="7"/>
      <c r="C483" s="23"/>
      <c r="D483" s="38" t="str">
        <f>HYPERLINK("http://www.rsolie.net/Music_for_young_string_players/American_fiddle/Miss_McLeod's_Reel,_vn-pf.MUS","Miss McLeod's Reel, vn-pf")</f>
        <v>Miss McLeod's Reel, vn-pf</v>
      </c>
      <c r="E483" s="7" t="s">
        <v>104</v>
      </c>
      <c r="F483" s="7" t="s">
        <v>65</v>
      </c>
      <c r="G483" s="7">
        <v>4</v>
      </c>
      <c r="H483" s="42"/>
    </row>
    <row r="484" spans="1:8" x14ac:dyDescent="0.25">
      <c r="A484" s="1">
        <v>483</v>
      </c>
      <c r="B484" s="7"/>
      <c r="C484" s="23"/>
      <c r="D484" s="38" t="str">
        <f>HYPERLINK("http://www.rsolie.net/Music_for_young_string_players/American_fiddle/Money_Musk,_vn-pf.MUS","Money Musk, vn-pf")</f>
        <v>Money Musk, vn-pf</v>
      </c>
      <c r="E484" s="7" t="s">
        <v>104</v>
      </c>
      <c r="F484" s="7" t="s">
        <v>65</v>
      </c>
      <c r="G484" s="7">
        <v>3</v>
      </c>
      <c r="H484" s="42"/>
    </row>
    <row r="485" spans="1:8" x14ac:dyDescent="0.25">
      <c r="A485" s="1">
        <v>484</v>
      </c>
      <c r="B485" s="7"/>
      <c r="C485" s="23"/>
      <c r="D485" s="38" t="str">
        <f>HYPERLINK("http://www.rsolie.net/Music_for_young_string_players/American_fiddle/Moneymusk.MUS","Moneymusk")</f>
        <v>Moneymusk</v>
      </c>
      <c r="E485" s="7" t="s">
        <v>103</v>
      </c>
      <c r="F485" s="7" t="s">
        <v>68</v>
      </c>
      <c r="G485" s="7">
        <v>4</v>
      </c>
      <c r="H485" s="42"/>
    </row>
    <row r="486" spans="1:8" x14ac:dyDescent="0.25">
      <c r="A486" s="1">
        <v>485</v>
      </c>
      <c r="B486" s="7"/>
      <c r="C486" s="23"/>
      <c r="D486" s="38" t="str">
        <f>HYPERLINK("http://www.rsolie.net/Music_for_young_string_players/American_fiddle/Old_Joe_Clark.MUS","Old Joe Clark")</f>
        <v>Old Joe Clark</v>
      </c>
      <c r="E486" s="7" t="s">
        <v>104</v>
      </c>
      <c r="F486" s="7" t="s">
        <v>66</v>
      </c>
      <c r="G486" s="7">
        <v>4</v>
      </c>
      <c r="H486" s="42"/>
    </row>
    <row r="487" spans="1:8" x14ac:dyDescent="0.25">
      <c r="A487" s="1">
        <v>486</v>
      </c>
      <c r="B487" s="7"/>
      <c r="C487" s="23"/>
      <c r="D487" s="38" t="str">
        <f>HYPERLINK("http://www.rsolie.net/Music_for_young_string_players/American_fiddle/Orange_Blossom_Special.MUS","Orange Blossom Special")</f>
        <v>Orange Blossom Special</v>
      </c>
      <c r="E487" s="7" t="s">
        <v>104</v>
      </c>
      <c r="F487" s="7" t="s">
        <v>65</v>
      </c>
      <c r="G487" s="7">
        <v>5</v>
      </c>
      <c r="H487" s="42"/>
    </row>
    <row r="488" spans="1:8" x14ac:dyDescent="0.25">
      <c r="A488" s="1">
        <v>487</v>
      </c>
      <c r="B488" s="7"/>
      <c r="C488" s="23"/>
      <c r="D488" s="38" t="str">
        <f>HYPERLINK("http://www.rsolie.net/Music_for_young_string_players/American_fiddle/Rakes_of_Mallow.MUS","Rakes of Mallow")</f>
        <v>Rakes of Mallow</v>
      </c>
      <c r="E488" s="7" t="s">
        <v>104</v>
      </c>
      <c r="F488" s="7" t="s">
        <v>65</v>
      </c>
      <c r="G488" s="7">
        <v>3</v>
      </c>
      <c r="H488" s="42"/>
    </row>
    <row r="489" spans="1:8" x14ac:dyDescent="0.25">
      <c r="A489" s="1">
        <v>488</v>
      </c>
      <c r="B489" s="7"/>
      <c r="C489" s="23"/>
      <c r="D489" s="38" t="str">
        <f>HYPERLINK("http://www.rsolie.net/Music_for_young_string_players/American_fiddle/Sally_Goodin.MUS","Sally Goodin")</f>
        <v>Sally Goodin</v>
      </c>
      <c r="E489" s="7" t="s">
        <v>104</v>
      </c>
      <c r="F489" s="7" t="s">
        <v>65</v>
      </c>
      <c r="G489" s="7">
        <v>4</v>
      </c>
      <c r="H489" s="42"/>
    </row>
    <row r="490" spans="1:8" x14ac:dyDescent="0.25">
      <c r="A490" s="1">
        <v>489</v>
      </c>
      <c r="B490" s="7"/>
      <c r="C490" s="23"/>
      <c r="D490" s="38" t="str">
        <f>HYPERLINK("http://www.rsolie.net/Music_for_young_string_players/American_fiddle/Soldier's_Joy.MUS","Soldier's Joy")</f>
        <v>Soldier's Joy</v>
      </c>
      <c r="E490" s="7" t="s">
        <v>103</v>
      </c>
      <c r="F490" s="7" t="s">
        <v>68</v>
      </c>
      <c r="G490" s="7">
        <v>4</v>
      </c>
      <c r="H490" s="42"/>
    </row>
    <row r="491" spans="1:8" x14ac:dyDescent="0.25">
      <c r="A491" s="1">
        <v>490</v>
      </c>
      <c r="B491" s="7"/>
      <c r="C491" s="23"/>
      <c r="D491" s="38" t="str">
        <f>HYPERLINK("http://www.rsolie.net/Music_for_young_string_players/American_fiddle/Soldier's_Joy,_vn-pf.MUS","Soldier's Joy, vn-pf")</f>
        <v>Soldier's Joy, vn-pf</v>
      </c>
      <c r="E491" s="7" t="s">
        <v>104</v>
      </c>
      <c r="F491" s="7" t="s">
        <v>65</v>
      </c>
      <c r="G491" s="7">
        <v>3</v>
      </c>
      <c r="H491" s="42"/>
    </row>
    <row r="492" spans="1:8" x14ac:dyDescent="0.25">
      <c r="A492" s="1">
        <v>491</v>
      </c>
      <c r="B492" s="7"/>
      <c r="C492" s="23"/>
      <c r="D492" s="38" t="str">
        <f>HYPERLINK("http://www.rsolie.net/Music_for_young_string_players/American_fiddle/The_JRS_Waltz.MUS","The JRS Waltz")</f>
        <v>The JRS Waltz</v>
      </c>
      <c r="E492" s="7" t="s">
        <v>103</v>
      </c>
      <c r="F492" s="7" t="s">
        <v>68</v>
      </c>
      <c r="G492" s="7">
        <v>3</v>
      </c>
      <c r="H492" s="42"/>
    </row>
    <row r="493" spans="1:8" x14ac:dyDescent="0.25">
      <c r="A493" s="1">
        <v>492</v>
      </c>
      <c r="B493" s="7"/>
      <c r="C493" s="23"/>
      <c r="D493" s="38" t="str">
        <f>HYPERLINK("http://www.rsolie.net/Music_for_young_string_players/American_fiddle/Turkey_in_the_Straw.MUS","Turkey in the Straw")</f>
        <v>Turkey in the Straw</v>
      </c>
      <c r="E493" s="7" t="s">
        <v>104</v>
      </c>
      <c r="F493" s="7" t="s">
        <v>65</v>
      </c>
      <c r="G493" s="7">
        <v>4</v>
      </c>
      <c r="H493" s="42"/>
    </row>
    <row r="494" spans="1:8" x14ac:dyDescent="0.25">
      <c r="A494" s="1">
        <v>493</v>
      </c>
      <c r="B494" s="7"/>
      <c r="C494" s="23"/>
      <c r="D494" s="38" t="str">
        <f>HYPERLINK("http://www.rsolie.net/Music_for_young_string_players/American_fiddle/Wednesday_Night_Waltz.MUS","Wednesday Night Waltz")</f>
        <v>Wednesday Night Waltz</v>
      </c>
      <c r="E494" s="7" t="s">
        <v>104</v>
      </c>
      <c r="F494" s="7" t="s">
        <v>65</v>
      </c>
      <c r="G494" s="7">
        <v>4</v>
      </c>
      <c r="H494" s="42"/>
    </row>
    <row r="495" spans="1:8" x14ac:dyDescent="0.25">
      <c r="A495" s="1">
        <v>494</v>
      </c>
      <c r="B495" s="12" t="s">
        <v>137</v>
      </c>
      <c r="C495" s="24"/>
      <c r="D495" s="39" t="str">
        <f>HYPERLINK("http://www.rsolie.net/Music_for_young_string_players/Scandinavian/Ack,_Varmeland,_du_skona.MUS","Ack, Värmeland, du sköna")</f>
        <v>Ack, Värmeland, du sköna</v>
      </c>
      <c r="E495" s="12" t="s">
        <v>102</v>
      </c>
      <c r="F495" s="12" t="s">
        <v>87</v>
      </c>
      <c r="G495" s="12">
        <v>4</v>
      </c>
      <c r="H495" s="42"/>
    </row>
    <row r="496" spans="1:8" x14ac:dyDescent="0.25">
      <c r="A496" s="1">
        <v>495</v>
      </c>
      <c r="B496" s="12"/>
      <c r="C496" s="24"/>
      <c r="D496" s="39" t="str">
        <f>HYPERLINK("http://www.rsolie.net/Music_for_young_string_players/Scandinavian/Amanda-Polska.MUS","Amanda-Polska")</f>
        <v>Amanda-Polska</v>
      </c>
      <c r="E496" s="12" t="s">
        <v>103</v>
      </c>
      <c r="F496" s="12" t="s">
        <v>84</v>
      </c>
      <c r="G496" s="12">
        <v>4</v>
      </c>
      <c r="H496" s="42"/>
    </row>
    <row r="497" spans="1:8" x14ac:dyDescent="0.25">
      <c r="A497" s="1">
        <v>496</v>
      </c>
      <c r="B497" s="12"/>
      <c r="C497" s="24"/>
      <c r="D497" s="39" t="str">
        <f>HYPERLINK("http://www.rsolie.net/Music_for_young_string_players/Scandinavian/Appelbo_Ganglat.MUS","Äppelbo Gånglat")</f>
        <v>Äppelbo Gånglat</v>
      </c>
      <c r="E497" s="12" t="s">
        <v>102</v>
      </c>
      <c r="F497" s="12" t="s">
        <v>28</v>
      </c>
      <c r="G497" s="12">
        <v>4</v>
      </c>
      <c r="H497" s="42"/>
    </row>
    <row r="498" spans="1:8" x14ac:dyDescent="0.25">
      <c r="A498" s="1">
        <v>497</v>
      </c>
      <c r="B498" s="12"/>
      <c r="C498" s="24"/>
      <c r="D498" s="39" t="str">
        <f>HYPERLINK("http://www.rsolie.net/Music_for_young_string_players/Scandinavian/Dubbelbeckasinen,_polska.MUS","Dubbelbeckasinen, polska")</f>
        <v>Dubbelbeckasinen, polska</v>
      </c>
      <c r="E498" s="12" t="s">
        <v>103</v>
      </c>
      <c r="F498" s="12" t="s">
        <v>86</v>
      </c>
      <c r="G498" s="12">
        <v>5</v>
      </c>
      <c r="H498" s="42"/>
    </row>
    <row r="499" spans="1:8" x14ac:dyDescent="0.25">
      <c r="A499" s="1">
        <v>498</v>
      </c>
      <c r="B499" s="12"/>
      <c r="C499" s="24"/>
      <c r="D499" s="39" t="str">
        <f>HYPERLINK("http://www.rsolie.net/Music_for_young_string_players/Scandinavian/Emma's_Waltz.MUS","Emma's Waltz")</f>
        <v>Emma's Waltz</v>
      </c>
      <c r="E499" s="12" t="s">
        <v>103</v>
      </c>
      <c r="F499" s="12" t="s">
        <v>86</v>
      </c>
      <c r="G499" s="12">
        <v>4</v>
      </c>
      <c r="H499" s="42"/>
    </row>
    <row r="500" spans="1:8" x14ac:dyDescent="0.25">
      <c r="A500" s="1">
        <v>499</v>
      </c>
      <c r="B500" s="12"/>
      <c r="C500" s="24"/>
      <c r="D500" s="39" t="str">
        <f>HYPERLINK("http://www.rsolie.net/Music_for_young_string_players/Scandinavian/Fanitullen.MUS","Fanitullen")</f>
        <v>Fanitullen</v>
      </c>
      <c r="E500" s="12" t="s">
        <v>103</v>
      </c>
      <c r="F500" s="12" t="s">
        <v>86</v>
      </c>
      <c r="G500" s="12">
        <v>5</v>
      </c>
      <c r="H500" s="42"/>
    </row>
    <row r="501" spans="1:8" x14ac:dyDescent="0.25">
      <c r="A501" s="1">
        <v>500</v>
      </c>
      <c r="B501" s="12"/>
      <c r="C501" s="24"/>
      <c r="D501" s="39" t="str">
        <f>HYPERLINK("http://www.rsolie.net/Music_for_young_string_players/Scandinavian/Finn_Jenta,_vals.MUS","Finn Jenta, vals")</f>
        <v>Finn Jenta, vals</v>
      </c>
      <c r="E501" s="12" t="s">
        <v>103</v>
      </c>
      <c r="F501" s="12" t="s">
        <v>87</v>
      </c>
      <c r="G501" s="12">
        <v>4</v>
      </c>
      <c r="H501" s="42"/>
    </row>
    <row r="502" spans="1:8" x14ac:dyDescent="0.25">
      <c r="A502" s="1">
        <v>501</v>
      </c>
      <c r="B502" s="12"/>
      <c r="C502" s="24"/>
      <c r="D502" s="39" t="str">
        <f>HYPERLINK("http://www.rsolie.net/Music_for_young_string_players/Scandinavian/Griffinfeldt,_reinlander.MUS","Griffinfeldt, reinlander")</f>
        <v>Griffinfeldt, reinlander</v>
      </c>
      <c r="E502" s="12" t="s">
        <v>103</v>
      </c>
      <c r="F502" s="12" t="s">
        <v>88</v>
      </c>
      <c r="G502" s="12">
        <v>4</v>
      </c>
      <c r="H502" s="42"/>
    </row>
    <row r="503" spans="1:8" x14ac:dyDescent="0.25">
      <c r="A503" s="1">
        <v>502</v>
      </c>
      <c r="B503" s="12"/>
      <c r="C503" s="24"/>
      <c r="D503" s="39" t="str">
        <f>HYPERLINK("http://www.rsolie.net/Music_for_young_string_players/Scandinavian/Halling.MUS","Halling")</f>
        <v>Halling</v>
      </c>
      <c r="E503" s="12" t="s">
        <v>102</v>
      </c>
      <c r="F503" s="12" t="s">
        <v>36</v>
      </c>
      <c r="G503" s="12">
        <v>3</v>
      </c>
      <c r="H503" s="42"/>
    </row>
    <row r="504" spans="1:8" x14ac:dyDescent="0.25">
      <c r="A504" s="1">
        <v>503</v>
      </c>
      <c r="B504" s="12"/>
      <c r="C504" s="24"/>
      <c r="D504" s="39" t="str">
        <f>HYPERLINK("http://www.rsolie.net/Music_for_young_string_players/Scandinavian/Halsa_dem_darhemma.MUS","Hälsa dem därhemma")</f>
        <v>Hälsa dem därhemma</v>
      </c>
      <c r="E504" s="12" t="s">
        <v>103</v>
      </c>
      <c r="F504" s="12" t="s">
        <v>89</v>
      </c>
      <c r="G504" s="12">
        <v>4</v>
      </c>
      <c r="H504" s="42"/>
    </row>
    <row r="505" spans="1:8" x14ac:dyDescent="0.25">
      <c r="A505" s="1">
        <v>504</v>
      </c>
      <c r="B505" s="12"/>
      <c r="C505" s="24"/>
      <c r="D505" s="39" t="str">
        <f>HYPERLINK("http://www.rsolie.net/Music_for_young_string_players/Scandinavian/Hjortingens_Polska.MUS","Hjörtingens Polska")</f>
        <v>Hjörtingens Polska</v>
      </c>
      <c r="E505" s="12" t="s">
        <v>103</v>
      </c>
      <c r="F505" s="12" t="s">
        <v>86</v>
      </c>
      <c r="G505" s="12">
        <v>5</v>
      </c>
      <c r="H505" s="42"/>
    </row>
    <row r="506" spans="1:8" x14ac:dyDescent="0.25">
      <c r="A506" s="1">
        <v>505</v>
      </c>
      <c r="B506" s="12"/>
      <c r="C506" s="24"/>
      <c r="D506" s="39" t="str">
        <f>HYPERLINK("http://www.rsolie.net/Music_for_young_string_players/Scandinavian/Iikko's_Courtship_March.MUS","Iikko's Courtship March")</f>
        <v>Iikko's Courtship March</v>
      </c>
      <c r="E506" s="12" t="s">
        <v>103</v>
      </c>
      <c r="F506" s="12" t="s">
        <v>33</v>
      </c>
      <c r="G506" s="12">
        <v>4</v>
      </c>
      <c r="H506" s="42"/>
    </row>
    <row r="507" spans="1:8" x14ac:dyDescent="0.25">
      <c r="A507" s="1">
        <v>506</v>
      </c>
      <c r="B507" s="12"/>
      <c r="C507" s="24"/>
      <c r="D507" s="39" t="str">
        <f>HYPERLINK("http://www.rsolie.net/Music_for_young_string_players/Scandinavian/Kaustisten_Polkka.MUS","Kaustisten Polkka")</f>
        <v>Kaustisten Polkka</v>
      </c>
      <c r="E507" s="12" t="s">
        <v>102</v>
      </c>
      <c r="F507" s="12" t="s">
        <v>37</v>
      </c>
      <c r="G507" s="12">
        <v>4</v>
      </c>
      <c r="H507" s="42"/>
    </row>
    <row r="508" spans="1:8" x14ac:dyDescent="0.25">
      <c r="A508" s="1">
        <v>507</v>
      </c>
      <c r="B508" s="12"/>
      <c r="C508" s="24"/>
      <c r="D508" s="39" t="str">
        <f>HYPERLINK("http://www.rsolie.net/Music_for_young_string_players/Scandinavian/Kjaerringa_med_staven.MUS","Kjærringa med staven")</f>
        <v>Kjærringa med staven</v>
      </c>
      <c r="E508" s="12" t="s">
        <v>102</v>
      </c>
      <c r="F508" s="12" t="s">
        <v>58</v>
      </c>
      <c r="G508" s="12">
        <v>3</v>
      </c>
      <c r="H508" s="42"/>
    </row>
    <row r="509" spans="1:8" x14ac:dyDescent="0.25">
      <c r="A509" s="1">
        <v>508</v>
      </c>
      <c r="B509" s="12"/>
      <c r="C509" s="24"/>
      <c r="D509" s="39" t="str">
        <f>HYPERLINK("http://www.rsolie.net/Music_for_young_string_players/Scandinavian/Knarligen.MUS","Knarligen")</f>
        <v>Knarligen</v>
      </c>
      <c r="E509" s="12" t="s">
        <v>103</v>
      </c>
      <c r="F509" s="12" t="s">
        <v>90</v>
      </c>
      <c r="G509" s="12">
        <v>3</v>
      </c>
      <c r="H509" s="42"/>
    </row>
    <row r="510" spans="1:8" x14ac:dyDescent="0.25">
      <c r="A510" s="1">
        <v>509</v>
      </c>
      <c r="B510" s="12"/>
      <c r="C510" s="24"/>
      <c r="D510" s="39" t="str">
        <f>HYPERLINK("http://www.rsolie.net/Music_for_young_string_players/Scandinavian/Lat_till_Far.MUS","Låt till Far")</f>
        <v>Låt till Far</v>
      </c>
      <c r="E510" s="12" t="s">
        <v>103</v>
      </c>
      <c r="F510" s="12" t="s">
        <v>97</v>
      </c>
      <c r="G510" s="12">
        <v>4</v>
      </c>
      <c r="H510" s="42"/>
    </row>
    <row r="511" spans="1:8" x14ac:dyDescent="0.25">
      <c r="A511" s="1">
        <v>510</v>
      </c>
      <c r="B511" s="12"/>
      <c r="C511" s="24"/>
      <c r="D511" s="39" t="str">
        <f>HYPERLINK("http://www.rsolie.net/Music_for_young_string_players/Scandinavian/Leksands_skanklat.MUS","Leksands skänklåt")</f>
        <v>Leksands skänklåt</v>
      </c>
      <c r="E511" s="12" t="s">
        <v>103</v>
      </c>
      <c r="F511" s="12" t="s">
        <v>86</v>
      </c>
      <c r="G511" s="12">
        <v>5</v>
      </c>
      <c r="H511" s="42"/>
    </row>
    <row r="512" spans="1:8" x14ac:dyDescent="0.25">
      <c r="A512" s="1">
        <v>511</v>
      </c>
      <c r="B512" s="12"/>
      <c r="C512" s="24"/>
      <c r="D512" s="39" t="str">
        <f>HYPERLINK("http://www.rsolie.net/Music_for_young_string_players/Scandinavian/March_i_sang.MUS","March i säng")</f>
        <v>March i säng</v>
      </c>
      <c r="E512" s="12" t="s">
        <v>103</v>
      </c>
      <c r="F512" s="12" t="s">
        <v>86</v>
      </c>
      <c r="G512" s="12">
        <v>5</v>
      </c>
      <c r="H512" s="42"/>
    </row>
    <row r="513" spans="1:8" x14ac:dyDescent="0.25">
      <c r="A513" s="1">
        <v>512</v>
      </c>
      <c r="B513" s="12"/>
      <c r="C513" s="24"/>
      <c r="D513" s="39" t="str">
        <f>HYPERLINK("http://www.rsolie.net/Music_for_young_string_players/Scandinavian/Metsakukkia.MUS","Metsäkukkia")</f>
        <v>Metsäkukkia</v>
      </c>
      <c r="E513" s="12" t="s">
        <v>102</v>
      </c>
      <c r="F513" s="12" t="s">
        <v>87</v>
      </c>
      <c r="G513" s="12">
        <v>4</v>
      </c>
      <c r="H513" s="42"/>
    </row>
    <row r="514" spans="1:8" x14ac:dyDescent="0.25">
      <c r="A514" s="1">
        <v>513</v>
      </c>
      <c r="B514" s="12"/>
      <c r="C514" s="24"/>
      <c r="D514" s="39" t="str">
        <f>HYPERLINK("http://www.rsolie.net/Music_for_young_string_players/Scandinavian/Napoleon.MUS","Napoleon")</f>
        <v>Napoleon</v>
      </c>
      <c r="E514" s="12" t="s">
        <v>103</v>
      </c>
      <c r="F514" s="12" t="s">
        <v>179</v>
      </c>
      <c r="G514" s="12">
        <v>4</v>
      </c>
      <c r="H514" s="42"/>
    </row>
    <row r="515" spans="1:8" x14ac:dyDescent="0.25">
      <c r="A515" s="1">
        <v>514</v>
      </c>
      <c r="B515" s="12"/>
      <c r="C515" s="24"/>
      <c r="D515" s="39" t="str">
        <f>HYPERLINK("http://www.rsolie.net/Music_for_young_string_players/Scandinavian/Navettapolkka.MUS","Navettapolkka")</f>
        <v>Navettapolkka</v>
      </c>
      <c r="E515" s="12" t="s">
        <v>102</v>
      </c>
      <c r="F515" s="12" t="s">
        <v>87</v>
      </c>
      <c r="G515" s="12">
        <v>4</v>
      </c>
      <c r="H515" s="42"/>
    </row>
    <row r="516" spans="1:8" x14ac:dyDescent="0.25">
      <c r="A516" s="1">
        <v>515</v>
      </c>
      <c r="B516" s="12"/>
      <c r="C516" s="24"/>
      <c r="D516" s="39" t="str">
        <f>HYPERLINK("http://www.rsolie.net/Music_for_young_string_players/Scandinavian/Paul_pa_haugen.MUS","Paul på haugen")</f>
        <v>Paul på haugen</v>
      </c>
      <c r="E516" s="12" t="s">
        <v>102</v>
      </c>
      <c r="F516" s="12" t="s">
        <v>65</v>
      </c>
      <c r="G516" s="12">
        <v>3</v>
      </c>
      <c r="H516" s="42"/>
    </row>
    <row r="517" spans="1:8" x14ac:dyDescent="0.25">
      <c r="A517" s="1">
        <v>516</v>
      </c>
      <c r="B517" s="12"/>
      <c r="C517" s="24"/>
      <c r="D517" s="39" t="str">
        <f>HYPERLINK("http://www.rsolie.net/Music_for_young_string_players/Scandinavian/Polska_efter_Pal_Karl_Persson.MUS","Polska efter Pål Karl Persson")</f>
        <v>Polska efter Pål Karl Persson</v>
      </c>
      <c r="E517" s="12" t="s">
        <v>103</v>
      </c>
      <c r="F517" s="12" t="s">
        <v>86</v>
      </c>
      <c r="G517" s="12">
        <v>5</v>
      </c>
      <c r="H517" s="42"/>
    </row>
    <row r="518" spans="1:8" x14ac:dyDescent="0.25">
      <c r="A518" s="1">
        <v>517</v>
      </c>
      <c r="B518" s="12"/>
      <c r="C518" s="24"/>
      <c r="D518" s="39" t="str">
        <f>HYPERLINK("http://www.rsolie.net/Music_for_young_string_players/Scandinavian/Polska_from_Rattvik.MUS","Polska from Rättvik")</f>
        <v>Polska from Rättvik</v>
      </c>
      <c r="E518" s="12" t="s">
        <v>103</v>
      </c>
      <c r="F518" s="12" t="s">
        <v>86</v>
      </c>
      <c r="G518" s="12">
        <v>5</v>
      </c>
      <c r="H518" s="42"/>
    </row>
    <row r="519" spans="1:8" x14ac:dyDescent="0.25">
      <c r="A519" s="1">
        <v>518</v>
      </c>
      <c r="B519" s="12"/>
      <c r="C519" s="24"/>
      <c r="D519" s="39" t="str">
        <f>HYPERLINK("http://www.rsolie.net/Music_for_young_string_players/Scandinavian/Polska_SvL_IV,_1234.MUS","Polska SvL IV, 1234")</f>
        <v>Polska SvL IV, 1234</v>
      </c>
      <c r="E519" s="12" t="s">
        <v>103</v>
      </c>
      <c r="F519" s="12" t="s">
        <v>86</v>
      </c>
      <c r="G519" s="12">
        <v>5</v>
      </c>
      <c r="H519" s="42"/>
    </row>
    <row r="520" spans="1:8" x14ac:dyDescent="0.25">
      <c r="A520" s="1">
        <v>519</v>
      </c>
      <c r="B520" s="12"/>
      <c r="C520" s="24"/>
      <c r="D520" s="39" t="str">
        <f>HYPERLINK("http://www.rsolie.net/Music_for_young_string_players/Scandinavian/Polska_SvL_IV,_1273.MUS","Polska SvL IV, 1273")</f>
        <v>Polska SvL IV, 1273</v>
      </c>
      <c r="E520" s="12" t="s">
        <v>103</v>
      </c>
      <c r="F520" s="12" t="s">
        <v>86</v>
      </c>
      <c r="G520" s="12">
        <v>5</v>
      </c>
      <c r="H520" s="42"/>
    </row>
    <row r="521" spans="1:8" x14ac:dyDescent="0.25">
      <c r="A521" s="1">
        <v>520</v>
      </c>
      <c r="B521" s="12"/>
      <c r="C521" s="24"/>
      <c r="D521" s="39" t="str">
        <f>HYPERLINK("http://www.rsolie.net/Music_for_young_string_players/Scandinavian/Reinlendar_etter_Ringnesen.MUS","Reinlendar etter Ringnesen")</f>
        <v>Reinlendar etter Ringnesen</v>
      </c>
      <c r="E521" s="12" t="s">
        <v>103</v>
      </c>
      <c r="F521" s="12" t="s">
        <v>87</v>
      </c>
      <c r="G521" s="12">
        <v>3</v>
      </c>
      <c r="H521" s="42"/>
    </row>
    <row r="522" spans="1:8" x14ac:dyDescent="0.25">
      <c r="A522" s="1">
        <v>521</v>
      </c>
      <c r="B522" s="12"/>
      <c r="C522" s="24"/>
      <c r="D522" s="39" t="str">
        <f>HYPERLINK("http://www.rsolie.net/Music_for_young_string_players/Scandinavian/Saeterjentens_Sondag.MUS","Sæterjentens Söndag")</f>
        <v>Sæterjentens Söndag</v>
      </c>
      <c r="E522" s="12" t="s">
        <v>102</v>
      </c>
      <c r="F522" s="12" t="s">
        <v>87</v>
      </c>
      <c r="G522" s="12">
        <v>4</v>
      </c>
      <c r="H522" s="42"/>
    </row>
    <row r="523" spans="1:8" x14ac:dyDescent="0.25">
      <c r="A523" s="1">
        <v>522</v>
      </c>
      <c r="B523" s="12"/>
      <c r="C523" s="24"/>
      <c r="D523" s="39" t="str">
        <f>HYPERLINK("http://www.rsolie.net/Music_for_young_string_players/Scandinavian/Skullbraddleken.MUS","Skullbräddleken")</f>
        <v>Skullbräddleken</v>
      </c>
      <c r="E523" s="12" t="s">
        <v>103</v>
      </c>
      <c r="F523" s="12" t="s">
        <v>86</v>
      </c>
      <c r="G523" s="12">
        <v>5</v>
      </c>
      <c r="H523" s="42"/>
    </row>
    <row r="524" spans="1:8" x14ac:dyDescent="0.25">
      <c r="A524" s="1">
        <v>523</v>
      </c>
      <c r="B524" s="12"/>
      <c r="C524" s="24"/>
      <c r="D524" s="39" t="str">
        <f>HYPERLINK("http://www.rsolie.net/Music_for_young_string_players/Scandinavian/Smalandspolskan.MUS","Smålandspolskan")</f>
        <v>Smålandspolskan</v>
      </c>
      <c r="E524" s="12" t="s">
        <v>102</v>
      </c>
      <c r="F524" s="12" t="s">
        <v>37</v>
      </c>
      <c r="G524" s="12">
        <v>3</v>
      </c>
      <c r="H524" s="42"/>
    </row>
    <row r="525" spans="1:8" x14ac:dyDescent="0.25">
      <c r="A525" s="1">
        <v>524</v>
      </c>
      <c r="B525" s="12"/>
      <c r="C525" s="24"/>
      <c r="D525" s="39" t="str">
        <f>HYPERLINK("http://www.rsolie.net/Music_for_young_string_players/Scandinavian/Springdans_from_Bergen.MUS","Springdans from Bergen")</f>
        <v>Springdans from Bergen</v>
      </c>
      <c r="E525" s="12" t="s">
        <v>102</v>
      </c>
      <c r="F525" s="12" t="s">
        <v>37</v>
      </c>
      <c r="G525" s="12">
        <v>3</v>
      </c>
      <c r="H525" s="42"/>
    </row>
    <row r="526" spans="1:8" x14ac:dyDescent="0.25">
      <c r="A526" s="1">
        <v>525</v>
      </c>
      <c r="B526" s="12"/>
      <c r="C526" s="24"/>
      <c r="D526" s="39" t="str">
        <f>HYPERLINK("http://www.rsolie.net/Music_for_young_string_players/Scandinavian/Suvitunnelma.MUS","Suvitunnelma")</f>
        <v>Suvitunnelma</v>
      </c>
      <c r="E526" s="12" t="s">
        <v>103</v>
      </c>
      <c r="F526" s="12" t="s">
        <v>87</v>
      </c>
      <c r="G526" s="12">
        <v>4</v>
      </c>
      <c r="H526" s="42"/>
    </row>
    <row r="527" spans="1:8" x14ac:dyDescent="0.25">
      <c r="A527" s="1">
        <v>526</v>
      </c>
      <c r="B527" s="12"/>
      <c r="C527" s="24"/>
      <c r="D527" s="39" t="str">
        <f>HYPERLINK("http://www.rsolie.net/Music_for_young_string_players/Scandinavian/Tampereen_jenkka.MUS","Tampereen jenkka")</f>
        <v>Tampereen jenkka</v>
      </c>
      <c r="E527" s="12" t="s">
        <v>103</v>
      </c>
      <c r="F527" s="12" t="s">
        <v>87</v>
      </c>
      <c r="G527" s="12">
        <v>4</v>
      </c>
      <c r="H527" s="42"/>
    </row>
    <row r="528" spans="1:8" x14ac:dyDescent="0.25">
      <c r="A528" s="1">
        <v>527</v>
      </c>
      <c r="B528" s="12"/>
      <c r="C528" s="24"/>
      <c r="D528" s="39" t="str">
        <f>HYPERLINK("http://www.rsolie.net/Music_for_young_string_players/Scandinavian/The_Ottertail_Schottische.MUS","The Ottertail Schottische")</f>
        <v>The Ottertail Schottische</v>
      </c>
      <c r="E528" s="12" t="s">
        <v>104</v>
      </c>
      <c r="F528" s="12" t="s">
        <v>65</v>
      </c>
      <c r="G528" s="12">
        <v>3</v>
      </c>
      <c r="H528" s="42"/>
    </row>
    <row r="529" spans="1:8" x14ac:dyDescent="0.25">
      <c r="A529" s="1">
        <v>528</v>
      </c>
      <c r="B529" s="12"/>
      <c r="C529" s="24"/>
      <c r="D529" s="39" t="str">
        <f>HYPERLINK("http://www.rsolie.net/Music_for_young_string_players/Scandinavian/Two_Northern_Waltzes.MUS","Two Northern Waltzes")</f>
        <v>Two Northern Waltzes</v>
      </c>
      <c r="E529" s="12" t="s">
        <v>103</v>
      </c>
      <c r="F529" s="12" t="s">
        <v>91</v>
      </c>
      <c r="G529" s="12">
        <v>4</v>
      </c>
      <c r="H529" s="42"/>
    </row>
    <row r="530" spans="1:8" x14ac:dyDescent="0.25">
      <c r="A530" s="1">
        <v>529</v>
      </c>
      <c r="B530" s="12"/>
      <c r="C530" s="24"/>
      <c r="D530" s="39" t="str">
        <f>HYPERLINK("http://www.rsolie.net/Music_for_young_string_players/Scandinavian/Vagabond_Mazurka.MUS","Vagabond Mazurka")</f>
        <v>Vagabond Mazurka</v>
      </c>
      <c r="E530" s="12" t="s">
        <v>103</v>
      </c>
      <c r="F530" s="12" t="s">
        <v>87</v>
      </c>
      <c r="G530" s="12">
        <v>4</v>
      </c>
      <c r="H530" s="42"/>
    </row>
    <row r="531" spans="1:8" x14ac:dyDescent="0.25">
      <c r="A531" s="1">
        <v>530</v>
      </c>
      <c r="B531" s="12"/>
      <c r="C531" s="24"/>
      <c r="D531" s="39" t="str">
        <f>HYPERLINK("http://www.rsolie.net/Music_for_young_string_players/Scandinavian/Vals_efter_Gas_Anders.MUS","Vals efter Gås Anders")</f>
        <v>Vals efter Gås Anders</v>
      </c>
      <c r="E531" s="12" t="s">
        <v>103</v>
      </c>
      <c r="F531" s="12" t="s">
        <v>85</v>
      </c>
      <c r="G531" s="12">
        <v>5</v>
      </c>
      <c r="H531" s="42"/>
    </row>
    <row r="532" spans="1:8" x14ac:dyDescent="0.25">
      <c r="A532" s="1">
        <v>531</v>
      </c>
      <c r="B532" s="12"/>
      <c r="C532" s="24"/>
      <c r="D532" s="39" t="str">
        <f>HYPERLINK("http://www.rsolie.net/Music_for_young_string_players/Scandinavian/Vals_fran_Orsa.MUS","Vals från Orsa")</f>
        <v>Vals från Orsa</v>
      </c>
      <c r="E532" s="12" t="s">
        <v>103</v>
      </c>
      <c r="F532" s="12" t="s">
        <v>86</v>
      </c>
      <c r="G532" s="12">
        <v>5</v>
      </c>
      <c r="H532" s="42"/>
    </row>
    <row r="533" spans="1:8" x14ac:dyDescent="0.25">
      <c r="A533" s="1">
        <v>532</v>
      </c>
      <c r="B533" s="12"/>
      <c r="C533" s="24"/>
      <c r="D533" s="39" t="str">
        <f>HYPERLINK("http://www.rsolie.net/Music_for_young_string_players/Scandinavian/Wildflower_Seed.MUS","Wildflower Seed")</f>
        <v>Wildflower Seed</v>
      </c>
      <c r="E533" s="12" t="s">
        <v>103</v>
      </c>
      <c r="F533" s="12" t="s">
        <v>86</v>
      </c>
      <c r="G533" s="12">
        <v>5</v>
      </c>
      <c r="H533" s="42"/>
    </row>
    <row r="534" spans="1:8" x14ac:dyDescent="0.25">
      <c r="A534" s="1">
        <v>533</v>
      </c>
      <c r="B534" s="11" t="s">
        <v>138</v>
      </c>
      <c r="C534" s="11" t="s">
        <v>2</v>
      </c>
      <c r="D534" s="40" t="str">
        <f>HYPERLINK("http://www.rsolie.net/Music_for_young_string_players/Christmas/36_Christmas_Carols-VN.pdf","36 Christmas Carols-VN")</f>
        <v>36 Christmas Carols-VN</v>
      </c>
      <c r="E534" s="11" t="s">
        <v>104</v>
      </c>
      <c r="F534" s="11" t="s">
        <v>114</v>
      </c>
      <c r="G534" s="11">
        <v>3</v>
      </c>
      <c r="H534" s="42"/>
    </row>
    <row r="535" spans="1:8" x14ac:dyDescent="0.25">
      <c r="A535" s="1">
        <v>534</v>
      </c>
      <c r="B535" s="11"/>
      <c r="C535" s="25"/>
      <c r="D535" s="40" t="str">
        <f>HYPERLINK("http://www.rsolie.net/Music_for_young_string_players/Christmas/36_Christmas_Carols-VA.pdf","36 Christmas Carols-VA")</f>
        <v>36 Christmas Carols-VA</v>
      </c>
      <c r="E535" s="11" t="s">
        <v>104</v>
      </c>
      <c r="F535" s="11" t="s">
        <v>115</v>
      </c>
      <c r="G535" s="11">
        <v>3</v>
      </c>
      <c r="H535" s="42"/>
    </row>
    <row r="536" spans="1:8" x14ac:dyDescent="0.25">
      <c r="A536" s="1">
        <v>535</v>
      </c>
      <c r="B536" s="11"/>
      <c r="C536" s="25"/>
      <c r="D536" s="40" t="str">
        <f>HYPERLINK("http://www.rsolie.net/Music_for_young_string_players/Christmas/36_Christmas_Carols-VC.pdf","36 Christmas Carols-VC")</f>
        <v>36 Christmas Carols-VC</v>
      </c>
      <c r="E536" s="11" t="s">
        <v>104</v>
      </c>
      <c r="F536" s="11" t="s">
        <v>112</v>
      </c>
      <c r="G536" s="11">
        <v>3</v>
      </c>
      <c r="H536" s="42"/>
    </row>
    <row r="537" spans="1:8" x14ac:dyDescent="0.25">
      <c r="A537" s="1">
        <v>536</v>
      </c>
      <c r="B537" s="11"/>
      <c r="C537" s="25"/>
      <c r="D537" s="40" t="str">
        <f>HYPERLINK("http://www.rsolie.net/Music_for_young_string_players/Christmas/36_Christmas_Carols-KBD.pdf","36 Christmas Carols-KBD")</f>
        <v>36 Christmas Carols-KBD</v>
      </c>
      <c r="E537" s="11" t="s">
        <v>104</v>
      </c>
      <c r="F537" s="11" t="s">
        <v>113</v>
      </c>
      <c r="G537" s="11">
        <v>3</v>
      </c>
      <c r="H537" s="42"/>
    </row>
    <row r="538" spans="1:8" x14ac:dyDescent="0.25">
      <c r="A538" s="1">
        <v>537</v>
      </c>
      <c r="B538" s="11"/>
      <c r="C538" s="25"/>
      <c r="D538" s="40" t="str">
        <f>HYPERLINK("http://www.rsolie.net/Music_for_young_string_players/Renaissance/Praetorius,_Wachet_auf_a7.MUS","Praetorius, Wachet auf a7")</f>
        <v>Praetorius, Wachet auf a7</v>
      </c>
      <c r="E538" s="11" t="s">
        <v>105</v>
      </c>
      <c r="F538" s="11" t="s">
        <v>21</v>
      </c>
      <c r="G538" s="11">
        <v>4</v>
      </c>
      <c r="H538" s="42"/>
    </row>
    <row r="539" spans="1:8" x14ac:dyDescent="0.25">
      <c r="A539" s="1">
        <v>538</v>
      </c>
      <c r="B539" s="11"/>
      <c r="C539" s="25"/>
      <c r="D539" s="40" t="str">
        <f>HYPERLINK("http://www.rsolie.net/Music_for_young_string_players/Renaissance/Byrd,_Out_of_the_orient_crystal_skies.MUS","Byrd, Out of the orient crystal skies")</f>
        <v>Byrd, Out of the orient crystal skies</v>
      </c>
      <c r="E539" s="11" t="s">
        <v>105</v>
      </c>
      <c r="F539" s="11" t="s">
        <v>23</v>
      </c>
      <c r="G539" s="11">
        <v>4</v>
      </c>
      <c r="H539" s="42"/>
    </row>
    <row r="540" spans="1:8" x14ac:dyDescent="0.25">
      <c r="A540" s="1">
        <v>539</v>
      </c>
      <c r="B540" s="11"/>
      <c r="C540" s="25" t="s">
        <v>1</v>
      </c>
      <c r="D540" s="40" t="str">
        <f>HYPERLINK("http://www.rsolie.net/Music_for_young_string_players/Christmas/J.S.Bach,_Break_Forth.MUS","J.S.Bach, Break Forth")</f>
        <v>J.S.Bach, Break Forth</v>
      </c>
      <c r="E540" s="11" t="s">
        <v>102</v>
      </c>
      <c r="F540" s="11" t="s">
        <v>48</v>
      </c>
      <c r="G540" s="11">
        <v>4</v>
      </c>
      <c r="H540" s="42"/>
    </row>
    <row r="541" spans="1:8" x14ac:dyDescent="0.25">
      <c r="A541" s="1">
        <v>540</v>
      </c>
      <c r="B541" s="11"/>
      <c r="C541" s="25"/>
      <c r="D541" s="40" t="str">
        <f>HYPERLINK("http://www.rsolie.net/Music_for_young_string_players/Christmas/J.S.Bach,_From_Heaven_Above.MUS","J.S.Bach, From Heaven Above")</f>
        <v>J.S.Bach, From Heaven Above</v>
      </c>
      <c r="E541" s="11" t="s">
        <v>102</v>
      </c>
      <c r="F541" s="11" t="s">
        <v>48</v>
      </c>
      <c r="G541" s="11">
        <v>4</v>
      </c>
      <c r="H541" s="42"/>
    </row>
    <row r="542" spans="1:8" x14ac:dyDescent="0.25">
      <c r="A542" s="1">
        <v>541</v>
      </c>
      <c r="B542" s="11"/>
      <c r="C542" s="25"/>
      <c r="D542" s="40" t="str">
        <f>HYPERLINK("http://www.rsolie.net/Music_for_young_string_players/Christmas/J.S.Bach,_In_dulci_jubilo.MUS","J.S.Bach, In dulci jubilo")</f>
        <v>J.S.Bach, In dulci jubilo</v>
      </c>
      <c r="E542" s="11" t="s">
        <v>102</v>
      </c>
      <c r="F542" s="11" t="s">
        <v>48</v>
      </c>
      <c r="G542" s="11">
        <v>4</v>
      </c>
      <c r="H542" s="42"/>
    </row>
    <row r="543" spans="1:8" x14ac:dyDescent="0.25">
      <c r="A543" s="1">
        <v>542</v>
      </c>
      <c r="B543" s="11"/>
      <c r="C543" s="25"/>
      <c r="D543" s="40" t="str">
        <f>HYPERLINK("http://www.rsolie.net/Music_for_young_string_players/Christmas/J.S.Bach,_Wake,_Awake.MUS","J.S.Bach, Wake, Awake")</f>
        <v>J.S.Bach, Wake, Awake</v>
      </c>
      <c r="E543" s="11" t="s">
        <v>102</v>
      </c>
      <c r="F543" s="11" t="s">
        <v>48</v>
      </c>
      <c r="G543" s="11">
        <v>4</v>
      </c>
      <c r="H543" s="42"/>
    </row>
    <row r="544" spans="1:8" x14ac:dyDescent="0.25">
      <c r="A544" s="1">
        <v>543</v>
      </c>
      <c r="B544" s="11"/>
      <c r="C544" s="25"/>
      <c r="D544" s="40" t="str">
        <f>HYPERLINK("http://www.rsolie.net/Music_for_young_string_players/Christmas/J.S.Bach,_How_Brightly_Shines_the_Morning_Star.MUS","J.S.Bach, How Brightly Shines the Morning Star")</f>
        <v>J.S.Bach, How Brightly Shines the Morning Star</v>
      </c>
      <c r="E544" s="11" t="s">
        <v>102</v>
      </c>
      <c r="F544" s="11" t="s">
        <v>48</v>
      </c>
      <c r="G544" s="11">
        <v>4</v>
      </c>
      <c r="H544" s="42"/>
    </row>
    <row r="545" spans="1:8" x14ac:dyDescent="0.25">
      <c r="A545" s="1">
        <v>544</v>
      </c>
      <c r="B545" s="11"/>
      <c r="C545" s="25"/>
      <c r="D545" s="40" t="str">
        <f>HYPERLINK("http://www.rsolie.net/Music_for_young_string_players/Christmas/J.S.Bach,_O_Jesu_So_Sweet.MUS","J.S.Bach, O Jesu So Sweet")</f>
        <v>J.S.Bach, O Jesu So Sweet</v>
      </c>
      <c r="E545" s="11" t="s">
        <v>102</v>
      </c>
      <c r="F545" s="11" t="s">
        <v>48</v>
      </c>
      <c r="G545" s="11">
        <v>4</v>
      </c>
      <c r="H545" s="42"/>
    </row>
    <row r="546" spans="1:8" x14ac:dyDescent="0.25">
      <c r="A546" s="1">
        <v>545</v>
      </c>
      <c r="B546" s="11"/>
      <c r="C546" s="25"/>
      <c r="D546" s="40" t="str">
        <f>HYPERLINK("http://www.rsolie.net/Music_for_young_string_players/Christmas/J.S.Bach,_In_dulci_jubilo,_BWV_608.MUS","J.S.Bach, In dulci jubilo, BWV 608")</f>
        <v>J.S.Bach, In dulci jubilo, BWV 608</v>
      </c>
      <c r="E546" s="11" t="s">
        <v>101</v>
      </c>
      <c r="F546" s="11" t="s">
        <v>49</v>
      </c>
      <c r="G546" s="11">
        <v>4</v>
      </c>
      <c r="H546" s="42"/>
    </row>
    <row r="547" spans="1:8" x14ac:dyDescent="0.25">
      <c r="A547" s="1">
        <v>546</v>
      </c>
      <c r="B547" s="11"/>
      <c r="C547" s="25"/>
      <c r="D547" s="40" t="str">
        <f>HYPERLINK("http://www.rsolie.net/Music_for_young_string_players/Christmas/J.S.Bach,_Vom_Himmel_hoch,_BWV_700.MUS","J.S.Bach, Vom Himmel hoch, BWV 700")</f>
        <v>J.S.Bach, Vom Himmel hoch, BWV 700</v>
      </c>
      <c r="E547" s="11" t="s">
        <v>102</v>
      </c>
      <c r="F547" s="11" t="s">
        <v>50</v>
      </c>
      <c r="G547" s="11">
        <v>4</v>
      </c>
      <c r="H547" s="42"/>
    </row>
    <row r="548" spans="1:8" x14ac:dyDescent="0.25">
      <c r="A548" s="1">
        <v>547</v>
      </c>
      <c r="B548" s="11"/>
      <c r="C548" s="25"/>
      <c r="D548" s="40" t="str">
        <f>HYPERLINK("http://www.rsolie.net/Music_for_young_string_players/Christmas/J.S.Bach,_Four_Christmas_Chorales.MUS","J.S.Bach, Four Christmas Chorales")</f>
        <v>J.S.Bach, Four Christmas Chorales</v>
      </c>
      <c r="E548" s="11" t="s">
        <v>101</v>
      </c>
      <c r="F548" s="11" t="s">
        <v>46</v>
      </c>
      <c r="G548" s="11">
        <v>4</v>
      </c>
      <c r="H548" s="42"/>
    </row>
    <row r="549" spans="1:8" x14ac:dyDescent="0.25">
      <c r="A549" s="1">
        <v>548</v>
      </c>
      <c r="B549" s="11"/>
      <c r="C549" s="25"/>
      <c r="D549" s="40" t="str">
        <f>HYPERLINK("http://www.rsolie.net/Music_for_young_string_players/Christmas/Adam,_O_Holy_Night.MUS","Adam, O Holy Night")</f>
        <v>Adam, O Holy Night</v>
      </c>
      <c r="E549" s="11" t="s">
        <v>104</v>
      </c>
      <c r="F549" s="11" t="s">
        <v>65</v>
      </c>
      <c r="G549" s="11">
        <v>4</v>
      </c>
      <c r="H549" s="42"/>
    </row>
    <row r="550" spans="1:8" x14ac:dyDescent="0.25">
      <c r="A550" s="1">
        <v>549</v>
      </c>
      <c r="B550" s="11"/>
      <c r="C550" s="25" t="s">
        <v>3</v>
      </c>
      <c r="D550" s="40" t="str">
        <f>HYPERLINK("http://www.rsolie.net/Music_for_young_string_players/Christmas/Christmas_Drums.MUS","Christmas Drums")</f>
        <v>Christmas Drums</v>
      </c>
      <c r="E550" s="11" t="s">
        <v>102</v>
      </c>
      <c r="F550" s="11" t="s">
        <v>33</v>
      </c>
      <c r="G550" s="11">
        <v>3</v>
      </c>
      <c r="H550" s="42"/>
    </row>
    <row r="551" spans="1:8" x14ac:dyDescent="0.25">
      <c r="A551" s="1">
        <v>550</v>
      </c>
      <c r="B551" s="11"/>
      <c r="C551" s="25"/>
      <c r="D551" s="40" t="str">
        <f>HYPERLINK("http://www.rsolie.net/Music_for_young_string_players/Christmas/Christmas_Greens.MUS","Christmas Greens")</f>
        <v>Christmas Greens</v>
      </c>
      <c r="E551" s="11" t="s">
        <v>102</v>
      </c>
      <c r="F551" s="11" t="s">
        <v>28</v>
      </c>
      <c r="G551" s="11">
        <v>3</v>
      </c>
      <c r="H551" s="42"/>
    </row>
    <row r="552" spans="1:8" x14ac:dyDescent="0.25">
      <c r="A552" s="1">
        <v>551</v>
      </c>
      <c r="B552" s="11"/>
      <c r="C552" s="25"/>
      <c r="D552" s="40" t="str">
        <f>HYPERLINK("http://www.rsolie.net/Music_for_young_string_players/Christmas/God_Rest_Ye_Merry_Englishmen.MUS","God Rest Ye Merry Englishmen")</f>
        <v>God Rest Ye Merry Englishmen</v>
      </c>
      <c r="E552" s="11" t="s">
        <v>102</v>
      </c>
      <c r="F552" s="11" t="s">
        <v>36</v>
      </c>
      <c r="G552" s="11">
        <v>3</v>
      </c>
      <c r="H552" s="42"/>
    </row>
    <row r="553" spans="1:8" x14ac:dyDescent="0.25">
      <c r="A553" s="1">
        <v>552</v>
      </c>
      <c r="B553" s="11"/>
      <c r="C553" s="25"/>
      <c r="D553" s="40" t="str">
        <f>HYPERLINK("http://www.rsolie.net/Music_for_young_string_players/Christmas/Greensleeves.MUS","Greensleeves")</f>
        <v>Greensleeves</v>
      </c>
      <c r="E553" s="11" t="s">
        <v>102</v>
      </c>
      <c r="F553" s="11" t="s">
        <v>53</v>
      </c>
      <c r="G553" s="11">
        <v>4</v>
      </c>
      <c r="H553" s="42"/>
    </row>
    <row r="554" spans="1:8" x14ac:dyDescent="0.25">
      <c r="A554" s="1">
        <v>553</v>
      </c>
      <c r="B554" s="11"/>
      <c r="C554" s="25"/>
      <c r="D554" s="40" t="str">
        <f>HYPERLINK("http://www.rsolie.net/Music_for_young_string_players/Christmas/In_Dulci_Jubilo.MUS","In Dulci Jubilo")</f>
        <v>In Dulci Jubilo</v>
      </c>
      <c r="E554" s="11" t="s">
        <v>101</v>
      </c>
      <c r="F554" s="11" t="s">
        <v>52</v>
      </c>
      <c r="G554" s="11">
        <v>4</v>
      </c>
      <c r="H554" s="42"/>
    </row>
    <row r="555" spans="1:8" x14ac:dyDescent="0.25">
      <c r="A555" s="1">
        <v>554</v>
      </c>
      <c r="B555" s="11"/>
      <c r="C555" s="25"/>
      <c r="D555" s="40" t="str">
        <f>HYPERLINK("http://www.rsolie.net/Music_for_young_string_players/Christmas/In_His_Master's_Steps_He_Trod.MUS","In His Master's Steps He Trod")</f>
        <v>In His Master's Steps He Trod</v>
      </c>
      <c r="E555" s="11" t="s">
        <v>102</v>
      </c>
      <c r="F555" s="11" t="s">
        <v>58</v>
      </c>
      <c r="G555" s="11">
        <v>3</v>
      </c>
      <c r="H555" s="42"/>
    </row>
    <row r="556" spans="1:8" x14ac:dyDescent="0.25">
      <c r="A556" s="1">
        <v>555</v>
      </c>
      <c r="B556" s="11"/>
      <c r="C556" s="25"/>
      <c r="D556" s="40" t="str">
        <f>HYPERLINK("http://www.rsolie.net/Music_for_young_string_players/Christmas/The_Angels_of_the_Nativity.MUS","The Angels of the Nativity")</f>
        <v>The Angels of the Nativity</v>
      </c>
      <c r="E556" s="11" t="s">
        <v>101</v>
      </c>
      <c r="F556" s="11" t="s">
        <v>28</v>
      </c>
      <c r="G556" s="11">
        <v>3</v>
      </c>
      <c r="H556" s="42"/>
    </row>
    <row r="557" spans="1:8" x14ac:dyDescent="0.25">
      <c r="A557" s="1">
        <v>556</v>
      </c>
      <c r="B557" s="11"/>
      <c r="C557" s="25"/>
      <c r="D557" s="40" t="str">
        <f>HYPERLINK("http://www.rsolie.net/Music_for_young_string_players/Christmas/Veni,_Veni,_Emmanuel.MUS","Veni, Veni, Emmanuel")</f>
        <v>Veni, Veni, Emmanuel</v>
      </c>
      <c r="E557" s="11" t="s">
        <v>102</v>
      </c>
      <c r="F557" s="11" t="s">
        <v>147</v>
      </c>
      <c r="G557" s="11">
        <v>4</v>
      </c>
      <c r="H557" s="42"/>
    </row>
    <row r="558" spans="1:8" x14ac:dyDescent="0.25">
      <c r="A558" s="1">
        <v>557</v>
      </c>
      <c r="B558" s="11"/>
      <c r="C558" s="25"/>
      <c r="D558" s="40" t="str">
        <f>HYPERLINK("http://www.rsolie.net/Music_for_young_string_players/Christmas/Guillo_pran_ton_tamborin.MUS","Guillo pran ton tamborin")</f>
        <v>Guillo pran ton tamborin</v>
      </c>
      <c r="E558" s="11" t="s">
        <v>101</v>
      </c>
      <c r="F558" s="11" t="s">
        <v>54</v>
      </c>
      <c r="G558" s="11">
        <v>3</v>
      </c>
      <c r="H558" s="42"/>
    </row>
    <row r="559" spans="1:8" x14ac:dyDescent="0.25">
      <c r="A559" s="1">
        <v>558</v>
      </c>
      <c r="B559" s="11"/>
      <c r="C559" s="25"/>
      <c r="D559" s="40" t="str">
        <f>HYPERLINK("http://www.rsolie.net/Music_for_young_string_players/Christmas/Il_est_ne,_le_divin_enfant.MUS","Il est né, le divin enfant")</f>
        <v>Il est né, le divin enfant</v>
      </c>
      <c r="E559" s="11" t="s">
        <v>101</v>
      </c>
      <c r="F559" s="11" t="s">
        <v>54</v>
      </c>
      <c r="G559" s="11">
        <v>3</v>
      </c>
      <c r="H559" s="42"/>
    </row>
    <row r="560" spans="1:8" x14ac:dyDescent="0.25">
      <c r="A560" s="1">
        <v>559</v>
      </c>
      <c r="B560" s="11"/>
      <c r="C560" s="25"/>
      <c r="D560" s="40" t="str">
        <f>HYPERLINK("http://www.rsolie.net/Music_for_young_string_players/Christmas/Noel_nouvelet.MUS","Noël nouvelet")</f>
        <v>Noël nouvelet</v>
      </c>
      <c r="E560" s="11" t="s">
        <v>101</v>
      </c>
      <c r="F560" s="11" t="s">
        <v>54</v>
      </c>
      <c r="G560" s="11">
        <v>3</v>
      </c>
      <c r="H560" s="42"/>
    </row>
    <row r="561" spans="1:8" x14ac:dyDescent="0.25">
      <c r="A561" s="1">
        <v>560</v>
      </c>
      <c r="B561" s="11"/>
      <c r="C561" s="25"/>
      <c r="D561" s="40" t="str">
        <f>HYPERLINK("http://www.rsolie.net/Music_for_young_string_players/Christmas/Un_flambeau,_Jeannette,_Isabelle.MUS","Un flambeau, Jeannette, Isabelle")</f>
        <v>Un flambeau, Jeannette, Isabelle</v>
      </c>
      <c r="E561" s="11" t="s">
        <v>101</v>
      </c>
      <c r="F561" s="11" t="s">
        <v>54</v>
      </c>
      <c r="G561" s="11">
        <v>3</v>
      </c>
      <c r="H561" s="42"/>
    </row>
    <row r="562" spans="1:8" x14ac:dyDescent="0.25">
      <c r="A562" s="1">
        <v>561</v>
      </c>
      <c r="B562" s="11"/>
      <c r="C562" s="25"/>
      <c r="D562" s="40" t="str">
        <f>HYPERLINK("http://www.rsolie.net/Music_for_young_string_players/Christmas/Angels_We_Have_Heard_on_High.MUS","Angels We Have Heard on High")</f>
        <v>Angels We Have Heard on High</v>
      </c>
      <c r="E562" s="11" t="s">
        <v>101</v>
      </c>
      <c r="F562" s="11" t="s">
        <v>51</v>
      </c>
      <c r="G562" s="11">
        <v>4</v>
      </c>
      <c r="H562" s="42"/>
    </row>
    <row r="563" spans="1:8" x14ac:dyDescent="0.25">
      <c r="A563" s="1">
        <v>562</v>
      </c>
      <c r="B563" s="11"/>
      <c r="C563" s="25"/>
      <c r="D563" s="40" t="str">
        <f>HYPERLINK("http://www.rsolie.net/Music_for_young_string_players/Christmas/God_Rest_Ye_Merry,_Gentlemen.MUS","God Rest Ye Merry, Gentlemen")</f>
        <v>God Rest Ye Merry, Gentlemen</v>
      </c>
      <c r="E563" s="11" t="s">
        <v>101</v>
      </c>
      <c r="F563" s="11" t="s">
        <v>51</v>
      </c>
      <c r="G563" s="11">
        <v>4</v>
      </c>
      <c r="H563" s="42"/>
    </row>
    <row r="564" spans="1:8" x14ac:dyDescent="0.25">
      <c r="A564" s="1">
        <v>563</v>
      </c>
      <c r="B564" s="11"/>
      <c r="C564" s="25"/>
      <c r="D564" s="40" t="str">
        <f>HYPERLINK("http://www.rsolie.net/Music_for_young_string_players/Christmas/Hark,_the_Herald_Angels_Sing.MUS","Hark, the Herald Angels Sing")</f>
        <v>Hark, the Herald Angels Sing</v>
      </c>
      <c r="E564" s="11" t="s">
        <v>101</v>
      </c>
      <c r="F564" s="11" t="s">
        <v>51</v>
      </c>
      <c r="G564" s="11">
        <v>4</v>
      </c>
      <c r="H564" s="42"/>
    </row>
    <row r="565" spans="1:8" x14ac:dyDescent="0.25">
      <c r="A565" s="1">
        <v>564</v>
      </c>
      <c r="B565" s="11"/>
      <c r="C565" s="25"/>
      <c r="D565" s="40" t="str">
        <f>HYPERLINK("http://www.rsolie.net/Music_for_young_string_players/Christmas/Joy_to_the_World.MUS","Joy to the World")</f>
        <v>Joy to the World</v>
      </c>
      <c r="E565" s="11" t="s">
        <v>101</v>
      </c>
      <c r="F565" s="11" t="s">
        <v>51</v>
      </c>
      <c r="G565" s="11">
        <v>4</v>
      </c>
      <c r="H565" s="42"/>
    </row>
    <row r="566" spans="1:8" x14ac:dyDescent="0.25">
      <c r="A566" s="1">
        <v>565</v>
      </c>
      <c r="B566" s="11"/>
      <c r="C566" s="25"/>
      <c r="D566" s="40" t="str">
        <f>HYPERLINK("http://www.rsolie.net/Music_for_young_string_players/Christmas/O_Come,_All_Ye_Faithful.MUS","O Come, All Ye Faithful")</f>
        <v>O Come, All Ye Faithful</v>
      </c>
      <c r="E566" s="11" t="s">
        <v>101</v>
      </c>
      <c r="F566" s="11" t="s">
        <v>51</v>
      </c>
      <c r="G566" s="11">
        <v>4</v>
      </c>
      <c r="H566" s="42"/>
    </row>
    <row r="567" spans="1:8" x14ac:dyDescent="0.25">
      <c r="A567" s="1">
        <v>566</v>
      </c>
      <c r="B567" s="11"/>
      <c r="C567" s="25"/>
      <c r="D567" s="40" t="str">
        <f>HYPERLINK("http://www.rsolie.net/Music_for_young_string_players/Christmas/Silent_Night.MUS","Silent Night")</f>
        <v>Silent Night</v>
      </c>
      <c r="E567" s="11" t="s">
        <v>101</v>
      </c>
      <c r="F567" s="11" t="s">
        <v>51</v>
      </c>
      <c r="G567" s="11">
        <v>4</v>
      </c>
      <c r="H567" s="42"/>
    </row>
    <row r="568" spans="1:8" x14ac:dyDescent="0.25">
      <c r="A568" s="1">
        <v>567</v>
      </c>
      <c r="B568" s="11"/>
      <c r="C568" s="25"/>
      <c r="D568" s="40" t="str">
        <f>HYPERLINK("http://www.rsolie.net/Music_for_young_string_players/Christmas/The_First_Noel.MUS","The First Noël")</f>
        <v>The First Noël</v>
      </c>
      <c r="E568" s="11" t="s">
        <v>101</v>
      </c>
      <c r="F568" s="11" t="s">
        <v>51</v>
      </c>
      <c r="G568" s="11">
        <v>4</v>
      </c>
      <c r="H568" s="42"/>
    </row>
    <row r="569" spans="1:8" x14ac:dyDescent="0.25">
      <c r="A569" s="1">
        <v>568</v>
      </c>
      <c r="B569" s="11"/>
      <c r="C569" s="25"/>
      <c r="D569" s="40" t="str">
        <f>HYPERLINK("http://www.rsolie.net/Music_for_young_string_players/Christmas/We_Wish_You_a_Merry_Christmas.MUS","We Wish You a Merry Christmas")</f>
        <v>We Wish You a Merry Christmas</v>
      </c>
      <c r="E569" s="11" t="s">
        <v>101</v>
      </c>
      <c r="F569" s="11" t="s">
        <v>51</v>
      </c>
      <c r="G569" s="11">
        <v>4</v>
      </c>
      <c r="H569" s="42"/>
    </row>
    <row r="570" spans="1:8" x14ac:dyDescent="0.25">
      <c r="A570" s="1">
        <v>569</v>
      </c>
      <c r="B570" s="13" t="s">
        <v>139</v>
      </c>
      <c r="C570" s="26"/>
      <c r="D570" s="41" t="str">
        <f>HYPERLINK("http://www.rsolie.net/Music_for_young_string_players/hymns/Three_Old_American_Hymns.MUS","Three Old American Hymns")</f>
        <v>Three Old American Hymns</v>
      </c>
      <c r="E570" s="13" t="s">
        <v>101</v>
      </c>
      <c r="F570" s="13" t="s">
        <v>187</v>
      </c>
      <c r="G570" s="13">
        <v>4</v>
      </c>
      <c r="H570" s="42"/>
    </row>
    <row r="571" spans="1:8" x14ac:dyDescent="0.25">
      <c r="A571" s="1">
        <v>570</v>
      </c>
      <c r="B571" s="13"/>
      <c r="C571" s="26"/>
      <c r="D571" s="41" t="str">
        <f>HYPERLINK("http://www.rsolie.net/Music_for_young_string_players/hymns/Four_Hymns_from_the_British_Isles.MUS","Four Hymns from the British Isles")</f>
        <v>Four Hymns from the British Isles</v>
      </c>
      <c r="E571" s="13" t="s">
        <v>101</v>
      </c>
      <c r="F571" s="13" t="s">
        <v>62</v>
      </c>
      <c r="G571" s="13">
        <v>5</v>
      </c>
      <c r="H571" s="42"/>
    </row>
    <row r="572" spans="1:8" x14ac:dyDescent="0.25">
      <c r="A572" s="1">
        <v>571</v>
      </c>
      <c r="B572" s="13"/>
      <c r="C572" s="26"/>
      <c r="D572" s="41" t="str">
        <f>HYPERLINK("http://www.rsolie.net/Music_for_young_string_players/hymns/Four_Hymns_from_the_British_Isles,_vocal_score.pdf","Four Hymns from the British Isles, vocal score")</f>
        <v>Four Hymns from the British Isles, vocal score</v>
      </c>
      <c r="E572" s="13" t="s">
        <v>101</v>
      </c>
      <c r="F572" s="13" t="s">
        <v>117</v>
      </c>
      <c r="G572" s="13">
        <v>5</v>
      </c>
      <c r="H572" s="42"/>
    </row>
    <row r="573" spans="1:8" x14ac:dyDescent="0.25">
      <c r="A573" s="1">
        <v>572</v>
      </c>
      <c r="B573" s="13"/>
      <c r="C573" s="26"/>
      <c r="D573" s="41" t="str">
        <f>HYPERLINK("http://www.rsolie.net/Music_for_young_string_players/hymns/Five_Hymns_for_Thanksgiving.MUS","Five Hymns for Thanksgiving")</f>
        <v>Five Hymns for Thanksgiving</v>
      </c>
      <c r="E573" s="13" t="s">
        <v>101</v>
      </c>
      <c r="F573" s="13" t="s">
        <v>63</v>
      </c>
      <c r="G573" s="13">
        <v>5</v>
      </c>
      <c r="H573" s="42"/>
    </row>
    <row r="574" spans="1:8" x14ac:dyDescent="0.25">
      <c r="A574" s="1">
        <v>573</v>
      </c>
      <c r="B574" s="13"/>
      <c r="C574" s="26"/>
      <c r="D574" s="41" t="str">
        <f>HYPERLINK("http://www.rsolie.net/Music_for_young_string_players/hymns/Abbot's_Leigh.MUS","Abbot's Leigh")</f>
        <v>Abbot's Leigh</v>
      </c>
      <c r="E574" s="13" t="s">
        <v>102</v>
      </c>
      <c r="F574" s="13" t="s">
        <v>36</v>
      </c>
      <c r="G574" s="13">
        <v>4</v>
      </c>
      <c r="H574" s="42"/>
    </row>
    <row r="575" spans="1:8" x14ac:dyDescent="0.25">
      <c r="A575" s="1">
        <v>574</v>
      </c>
      <c r="B575" s="13"/>
      <c r="C575" s="26"/>
      <c r="D575" s="41" t="str">
        <f>HYPERLINK("http://www.rsolie.net/Music_for_young_string_players/hymns/Amazing_Grace,_vn-pf.MUS","Amazing Grace, vn-pf")</f>
        <v>Amazing Grace, vn-pf</v>
      </c>
      <c r="E575" s="13" t="s">
        <v>104</v>
      </c>
      <c r="F575" s="13" t="s">
        <v>65</v>
      </c>
      <c r="G575" s="13">
        <v>3</v>
      </c>
      <c r="H575" s="42"/>
    </row>
    <row r="576" spans="1:8" x14ac:dyDescent="0.25">
      <c r="A576" s="1">
        <v>575</v>
      </c>
      <c r="B576" s="13"/>
      <c r="C576" s="26"/>
      <c r="D576" s="41" t="str">
        <f>HYPERLINK("http://www.rsolie.net/Music_for_young_string_players/hymns/America_the_Beautiful.MUS","America the Beautiful")</f>
        <v>America the Beautiful</v>
      </c>
      <c r="E576" s="13" t="s">
        <v>102</v>
      </c>
      <c r="F576" s="13" t="s">
        <v>37</v>
      </c>
      <c r="G576" s="13">
        <v>3</v>
      </c>
      <c r="H576" s="42"/>
    </row>
    <row r="577" spans="1:8" x14ac:dyDescent="0.25">
      <c r="A577" s="1">
        <v>576</v>
      </c>
      <c r="B577" s="13"/>
      <c r="C577" s="26"/>
      <c r="D577" s="41" t="str">
        <f>HYPERLINK("http://www.rsolie.net/Music_for_young_string_players/hymns/Bellevue.MUS","Bellevue")</f>
        <v>Bellevue</v>
      </c>
      <c r="E577" s="13" t="s">
        <v>102</v>
      </c>
      <c r="F577" s="13" t="s">
        <v>28</v>
      </c>
      <c r="G577" s="13">
        <v>3</v>
      </c>
      <c r="H577" s="42"/>
    </row>
    <row r="578" spans="1:8" x14ac:dyDescent="0.25">
      <c r="A578" s="1">
        <v>577</v>
      </c>
      <c r="B578" s="13"/>
      <c r="C578" s="26"/>
      <c r="D578" s="41" t="str">
        <f>HYPERLINK("http://www.rsolie.net/Music_for_young_string_players/hymns/Bound_for_the_Promised_Land.MUS","Bound for the Promised Land")</f>
        <v>Bound for the Promised Land</v>
      </c>
      <c r="E578" s="13" t="s">
        <v>102</v>
      </c>
      <c r="F578" s="13" t="s">
        <v>28</v>
      </c>
      <c r="G578" s="13">
        <v>3</v>
      </c>
      <c r="H578" s="42"/>
    </row>
    <row r="579" spans="1:8" x14ac:dyDescent="0.25">
      <c r="A579" s="1">
        <v>578</v>
      </c>
      <c r="B579" s="13"/>
      <c r="C579" s="26"/>
      <c r="D579" s="41" t="str">
        <f>HYPERLINK("http://www.rsolie.net/Music_for_young_string_players/hymns/Bunessan.mus","Bunessan")</f>
        <v>Bunessan</v>
      </c>
      <c r="E579" s="13" t="s">
        <v>102</v>
      </c>
      <c r="F579" s="13" t="s">
        <v>36</v>
      </c>
      <c r="G579" s="13">
        <v>4</v>
      </c>
      <c r="H579" s="42"/>
    </row>
    <row r="580" spans="1:8" x14ac:dyDescent="0.25">
      <c r="A580" s="1">
        <v>579</v>
      </c>
      <c r="B580" s="13"/>
      <c r="C580" s="26"/>
      <c r="D580" s="41" t="str">
        <f>HYPERLINK("http://www.rsolie.net/Music_for_young_string_players/hymns/Chester.MUS","Chester")</f>
        <v>Chester</v>
      </c>
      <c r="E580" s="13" t="s">
        <v>102</v>
      </c>
      <c r="F580" s="13" t="s">
        <v>28</v>
      </c>
      <c r="G580" s="13">
        <v>3</v>
      </c>
      <c r="H580" s="42"/>
    </row>
    <row r="581" spans="1:8" x14ac:dyDescent="0.25">
      <c r="A581" s="1">
        <v>580</v>
      </c>
      <c r="B581" s="13"/>
      <c r="C581" s="26"/>
      <c r="D581" s="41" t="str">
        <f>HYPERLINK("http://www.rsolie.net/Music_for_young_string_players/hymns/Dix.MUS","Dix")</f>
        <v>Dix</v>
      </c>
      <c r="E581" s="13" t="s">
        <v>102</v>
      </c>
      <c r="F581" s="13" t="s">
        <v>36</v>
      </c>
      <c r="G581" s="13">
        <v>4</v>
      </c>
      <c r="H581" s="42"/>
    </row>
    <row r="582" spans="1:8" x14ac:dyDescent="0.25">
      <c r="A582" s="1">
        <v>581</v>
      </c>
      <c r="B582" s="13"/>
      <c r="C582" s="26"/>
      <c r="D582" s="41" t="str">
        <f>HYPERLINK("http://www.rsolie.net/Music_for_young_string_players/hymns/Duke_Street.MUS","Duke Street")</f>
        <v>Duke Street</v>
      </c>
      <c r="E582" s="13" t="s">
        <v>102</v>
      </c>
      <c r="F582" s="13" t="s">
        <v>36</v>
      </c>
      <c r="G582" s="13">
        <v>4</v>
      </c>
      <c r="H582" s="42"/>
    </row>
    <row r="583" spans="1:8" x14ac:dyDescent="0.25">
      <c r="A583" s="1">
        <v>582</v>
      </c>
      <c r="B583" s="13"/>
      <c r="C583" s="26"/>
      <c r="D583" s="41" t="str">
        <f>HYPERLINK("http://www.rsolie.net/Music_for_young_string_players/hymns/Eventide.MUS","Eventide")</f>
        <v>Eventide</v>
      </c>
      <c r="E583" s="13" t="s">
        <v>102</v>
      </c>
      <c r="F583" s="13" t="s">
        <v>36</v>
      </c>
      <c r="G583" s="13">
        <v>4</v>
      </c>
      <c r="H583" s="42"/>
    </row>
    <row r="584" spans="1:8" x14ac:dyDescent="0.25">
      <c r="A584" s="1">
        <v>583</v>
      </c>
      <c r="B584" s="13"/>
      <c r="C584" s="26"/>
      <c r="D584" s="41" t="str">
        <f>HYPERLINK("http://www.rsolie.net/Music_for_young_string_players/hymns/Going_Home,_vn-pf.MUS","Going Home, vn-pf")</f>
        <v>Going Home, vn-pf</v>
      </c>
      <c r="E584" s="13" t="s">
        <v>104</v>
      </c>
      <c r="F584" s="13" t="s">
        <v>65</v>
      </c>
      <c r="G584" s="13">
        <v>4</v>
      </c>
      <c r="H584" s="42"/>
    </row>
    <row r="585" spans="1:8" x14ac:dyDescent="0.25">
      <c r="A585" s="1">
        <v>584</v>
      </c>
      <c r="B585" s="13"/>
      <c r="C585" s="26"/>
      <c r="D585" s="41" t="str">
        <f>HYPERLINK("http://www.rsolie.net/Music_for_young_string_players/hymns/How_Can_I_Keep_From_Singing,_vn-pf.MUS","How Can I Keep From Singing, vn-pf")</f>
        <v>How Can I Keep From Singing, vn-pf</v>
      </c>
      <c r="E585" s="13" t="s">
        <v>104</v>
      </c>
      <c r="F585" s="13" t="s">
        <v>65</v>
      </c>
      <c r="G585" s="13">
        <v>3</v>
      </c>
      <c r="H585" s="42"/>
    </row>
    <row r="586" spans="1:8" x14ac:dyDescent="0.25">
      <c r="A586" s="1">
        <v>585</v>
      </c>
      <c r="B586" s="13"/>
      <c r="C586" s="26"/>
      <c r="D586" s="41" t="str">
        <f>HYPERLINK("http://www.rsolie.net/Music_for_young_string_players/hymns/Jesus_Loves_Me,_vn-pf.MUS","Jesus Loves Me, vn-pf")</f>
        <v>Jesus Loves Me, vn-pf</v>
      </c>
      <c r="E586" s="13" t="s">
        <v>104</v>
      </c>
      <c r="F586" s="13" t="s">
        <v>65</v>
      </c>
      <c r="G586" s="13">
        <v>2</v>
      </c>
      <c r="H586" s="42"/>
    </row>
    <row r="587" spans="1:8" x14ac:dyDescent="0.25">
      <c r="A587" s="1">
        <v>586</v>
      </c>
      <c r="B587" s="13"/>
      <c r="C587" s="26"/>
      <c r="D587" s="41" t="str">
        <f>HYPERLINK("http://www.rsolie.net/Music_for_young_string_players/hymns/Kingsfold.MUS","Kingsfold")</f>
        <v>Kingsfold</v>
      </c>
      <c r="E587" s="13" t="s">
        <v>102</v>
      </c>
      <c r="F587" s="13" t="s">
        <v>36</v>
      </c>
      <c r="G587" s="13">
        <v>4</v>
      </c>
      <c r="H587" s="42"/>
    </row>
    <row r="588" spans="1:8" x14ac:dyDescent="0.25">
      <c r="A588" s="1">
        <v>587</v>
      </c>
      <c r="B588" s="13"/>
      <c r="C588" s="26"/>
      <c r="D588" s="41" t="str">
        <f>HYPERLINK("http://www.rsolie.net/Music_for_young_string_players/hymns/Kremser.MUS","Kremser")</f>
        <v>Kremser</v>
      </c>
      <c r="E588" s="13" t="s">
        <v>102</v>
      </c>
      <c r="F588" s="13" t="s">
        <v>36</v>
      </c>
      <c r="G588" s="13">
        <v>4</v>
      </c>
      <c r="H588" s="42"/>
    </row>
    <row r="589" spans="1:8" x14ac:dyDescent="0.25">
      <c r="A589" s="1">
        <v>588</v>
      </c>
      <c r="B589" s="13"/>
      <c r="C589" s="26"/>
      <c r="D589" s="41" t="str">
        <f>HYPERLINK("http://www.rsolie.net/Music_for_young_string_players/hymns/Lobe_den_Herrn.MUS","Lobe den Herrn")</f>
        <v>Lobe den Herrn</v>
      </c>
      <c r="E589" s="13" t="s">
        <v>102</v>
      </c>
      <c r="F589" s="13" t="s">
        <v>36</v>
      </c>
      <c r="G589" s="13">
        <v>4</v>
      </c>
      <c r="H589" s="42"/>
    </row>
    <row r="590" spans="1:8" x14ac:dyDescent="0.25">
      <c r="A590" s="1">
        <v>589</v>
      </c>
      <c r="B590" s="13"/>
      <c r="C590" s="26"/>
      <c r="D590" s="41" t="str">
        <f>HYPERLINK("http://www.rsolie.net/Music_for_young_string_players/hymns/My_Country_'Tis_of_Thee.MUS","My Country 'Tis of Thee")</f>
        <v>My Country 'Tis of Thee</v>
      </c>
      <c r="E590" s="13" t="s">
        <v>102</v>
      </c>
      <c r="F590" s="13" t="s">
        <v>28</v>
      </c>
      <c r="G590" s="13">
        <v>3</v>
      </c>
      <c r="H590" s="42"/>
    </row>
    <row r="591" spans="1:8" x14ac:dyDescent="0.25">
      <c r="A591" s="1">
        <v>590</v>
      </c>
      <c r="B591" s="13"/>
      <c r="C591" s="26"/>
      <c r="D591" s="41" t="str">
        <f>HYPERLINK("http://www.rsolie.net/Music_for_young_string_players/hymns/Old_Hundred.MUS","Old Hundred")</f>
        <v>Old Hundred</v>
      </c>
      <c r="E591" s="13" t="s">
        <v>102</v>
      </c>
      <c r="F591" s="13" t="s">
        <v>36</v>
      </c>
      <c r="G591" s="13">
        <v>4</v>
      </c>
      <c r="H591" s="42"/>
    </row>
    <row r="592" spans="1:8" x14ac:dyDescent="0.25">
      <c r="A592" s="1">
        <v>591</v>
      </c>
      <c r="B592" s="13"/>
      <c r="C592" s="26"/>
      <c r="D592" s="41" t="str">
        <f>HYPERLINK("http://www.rsolie.net/Music_for_young_string_players/hymns/Old-Time_Religion.MUS","Old-Time Religion")</f>
        <v>Old-Time Religion</v>
      </c>
      <c r="E592" s="13" t="s">
        <v>103</v>
      </c>
      <c r="F592" s="13" t="s">
        <v>64</v>
      </c>
      <c r="G592" s="13">
        <v>5</v>
      </c>
      <c r="H592" s="42"/>
    </row>
    <row r="593" spans="1:8" x14ac:dyDescent="0.25">
      <c r="A593" s="1">
        <v>592</v>
      </c>
      <c r="B593" s="13"/>
      <c r="C593" s="26"/>
      <c r="D593" s="41" t="str">
        <f>HYPERLINK("http://www.rsolie.net/Music_for_young_string_players/hymns/Simple_Gifts.MUS","Simple Gifts")</f>
        <v>Simple Gifts</v>
      </c>
      <c r="E593" s="13" t="s">
        <v>102</v>
      </c>
      <c r="F593" s="13" t="s">
        <v>28</v>
      </c>
      <c r="G593" s="13">
        <v>2</v>
      </c>
      <c r="H593" s="42"/>
    </row>
    <row r="594" spans="1:8" x14ac:dyDescent="0.25">
      <c r="A594" s="1">
        <v>593</v>
      </c>
      <c r="B594" s="13"/>
      <c r="C594" s="26"/>
      <c r="D594" s="41" t="str">
        <f>HYPERLINK("http://www.rsolie.net/Music_for_young_string_players/hymns/Sine_Nomine.MUS","Sine Nomine")</f>
        <v>Sine Nomine</v>
      </c>
      <c r="E594" s="13" t="s">
        <v>102</v>
      </c>
      <c r="F594" s="13" t="s">
        <v>36</v>
      </c>
      <c r="G594" s="13">
        <v>4</v>
      </c>
      <c r="H594" s="42"/>
    </row>
    <row r="595" spans="1:8" x14ac:dyDescent="0.25">
      <c r="A595" s="1">
        <v>594</v>
      </c>
      <c r="B595" s="13"/>
      <c r="C595" s="26"/>
      <c r="D595" s="41" t="str">
        <f>HYPERLINK("http://www.rsolie.net/Music_for_young_string_players/hymns/Slane.MUS","Slane")</f>
        <v>Slane</v>
      </c>
      <c r="E595" s="13" t="s">
        <v>102</v>
      </c>
      <c r="F595" s="13" t="s">
        <v>36</v>
      </c>
      <c r="G595" s="13">
        <v>4</v>
      </c>
      <c r="H595" s="42"/>
    </row>
    <row r="596" spans="1:8" x14ac:dyDescent="0.25">
      <c r="A596" s="1">
        <v>595</v>
      </c>
      <c r="B596" s="13"/>
      <c r="C596" s="26"/>
      <c r="D596" s="41" t="str">
        <f>HYPERLINK("http://www.rsolie.net/Music_for_young_string_players/hymns/St._Anne.MUS","St. Anne")</f>
        <v>St. Anne</v>
      </c>
      <c r="E596" s="13" t="s">
        <v>102</v>
      </c>
      <c r="F596" s="13" t="s">
        <v>36</v>
      </c>
      <c r="G596" s="13">
        <v>4</v>
      </c>
      <c r="H596" s="42"/>
    </row>
    <row r="597" spans="1:8" x14ac:dyDescent="0.25">
      <c r="A597" s="1">
        <v>596</v>
      </c>
      <c r="B597" s="13"/>
      <c r="C597" s="26"/>
      <c r="D597" s="41" t="str">
        <f>HYPERLINK("http://www.rsolie.net/Music_for_young_string_players/hymns/Star-Spangled_Banner.MUS","Star-Spangled Banner")</f>
        <v>Star-Spangled Banner</v>
      </c>
      <c r="E597" s="13" t="s">
        <v>102</v>
      </c>
      <c r="F597" s="13" t="s">
        <v>58</v>
      </c>
      <c r="G597" s="13">
        <v>4</v>
      </c>
      <c r="H597" s="42"/>
    </row>
    <row r="598" spans="1:8" x14ac:dyDescent="0.25">
      <c r="A598" s="1">
        <v>597</v>
      </c>
      <c r="B598" s="13"/>
      <c r="C598" s="26"/>
      <c r="D598" s="41" t="str">
        <f>HYPERLINK("http://www.rsolie.net/Music_for_young_string_players/hymns/Tallis'_Canon.MUS","Tallis' Canon")</f>
        <v>Tallis' Canon</v>
      </c>
      <c r="E598" s="13" t="s">
        <v>102</v>
      </c>
      <c r="F598" s="13" t="s">
        <v>36</v>
      </c>
      <c r="G598" s="13">
        <v>3</v>
      </c>
      <c r="H598" s="42"/>
    </row>
    <row r="599" spans="1:8" x14ac:dyDescent="0.25">
      <c r="A599" s="1">
        <v>598</v>
      </c>
      <c r="B599" s="13"/>
      <c r="C599" s="26"/>
      <c r="D599" s="41" t="str">
        <f>HYPERLINK("http://www.rsolie.net/Music_for_young_string_players/hymns/Valet_will_ich_dir_geben.MUS","Valet will ich dir geben")</f>
        <v>Valet will ich dir geben</v>
      </c>
      <c r="E599" s="13" t="s">
        <v>102</v>
      </c>
      <c r="F599" s="13" t="s">
        <v>36</v>
      </c>
      <c r="G599" s="13">
        <v>4</v>
      </c>
      <c r="H599" s="42"/>
    </row>
    <row r="600" spans="1:8" x14ac:dyDescent="0.25">
      <c r="A600" s="1">
        <v>599</v>
      </c>
      <c r="B600" s="13"/>
      <c r="C600" s="26"/>
      <c r="D600" s="41" t="str">
        <f>HYPERLINK("http://www.rsolie.net/Music_for_young_string_players/hymns/Watchman.MUS","Watchman")</f>
        <v>Watchman</v>
      </c>
      <c r="E600" s="13" t="s">
        <v>102</v>
      </c>
      <c r="F600" s="13" t="s">
        <v>36</v>
      </c>
      <c r="G600" s="13">
        <v>4</v>
      </c>
      <c r="H600" s="42"/>
    </row>
    <row r="601" spans="1:8" x14ac:dyDescent="0.25">
      <c r="A601" s="1">
        <v>600</v>
      </c>
      <c r="B601" s="13"/>
      <c r="C601" s="26"/>
      <c r="D601" s="41" t="str">
        <f>HYPERLINK("http://www.rsolie.net/Music_for_young_string_players/hymns/Wayfaring_Stranger.MUS","Wayfaring Stranger")</f>
        <v>Wayfaring Stranger</v>
      </c>
      <c r="E601" s="13" t="s">
        <v>102</v>
      </c>
      <c r="F601" s="13" t="s">
        <v>28</v>
      </c>
      <c r="G601" s="13">
        <v>3</v>
      </c>
      <c r="H601" s="42"/>
    </row>
    <row r="602" spans="1:8" x14ac:dyDescent="0.25">
      <c r="A602" s="1">
        <v>601</v>
      </c>
      <c r="B602" s="13"/>
      <c r="C602" s="26"/>
      <c r="D602" s="41" t="str">
        <f>HYPERLINK("http://www.rsolie.net/Music_for_young_string_players/hymns/Wondrous_Love.MUS","Wondrous Love")</f>
        <v>Wondrous Love</v>
      </c>
      <c r="E602" s="13" t="s">
        <v>102</v>
      </c>
      <c r="F602" s="13" t="s">
        <v>170</v>
      </c>
      <c r="G602" s="13">
        <v>3</v>
      </c>
      <c r="H602" s="42"/>
    </row>
    <row r="603" spans="1:8" x14ac:dyDescent="0.25">
      <c r="A603" s="1">
        <v>602</v>
      </c>
      <c r="B603" s="13"/>
      <c r="C603" s="26"/>
      <c r="D603" s="41" t="str">
        <f>HYPERLINK("http://www.rsolie.net/Music_for_young_string_players/hymns/Worgan.MUS","Worgan")</f>
        <v>Worgan</v>
      </c>
      <c r="E603" s="13" t="s">
        <v>102</v>
      </c>
      <c r="F603" s="13" t="s">
        <v>36</v>
      </c>
      <c r="G603" s="13">
        <v>4</v>
      </c>
      <c r="H603" s="42"/>
    </row>
    <row r="604" spans="1:8" x14ac:dyDescent="0.25">
      <c r="A604" s="43"/>
      <c r="B604" s="44"/>
      <c r="C604" s="44"/>
      <c r="D604" s="44"/>
      <c r="E604" s="44"/>
      <c r="F604" s="44"/>
      <c r="G604" s="44"/>
      <c r="H604" s="42"/>
    </row>
  </sheetData>
  <sortState ref="A2:H604">
    <sortCondition ref="A2:A604"/>
  </sortState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Music for Young String Players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rsolie</dc:creator>
  <cp:lastModifiedBy>Roger Solie</cp:lastModifiedBy>
  <dcterms:created xsi:type="dcterms:W3CDTF">2019-07-20T20:26:44Z</dcterms:created>
  <dcterms:modified xsi:type="dcterms:W3CDTF">2024-02-29T21:32:04Z</dcterms:modified>
</cp:coreProperties>
</file>